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manova_mv\Desktop\Закупки\План закупок\"/>
    </mc:Choice>
  </mc:AlternateContent>
  <xr:revisionPtr revIDLastSave="0" documentId="13_ncr:1_{C828FFCF-2CEA-4734-859B-408F56A1E8F4}" xr6:coauthVersionLast="47" xr6:coauthVersionMax="47" xr10:uidLastSave="{00000000-0000-0000-0000-000000000000}"/>
  <bookViews>
    <workbookView xWindow="29205" yWindow="405" windowWidth="24795" windowHeight="14580" xr2:uid="{00000000-000D-0000-FFFF-FFFF00000000}"/>
  </bookViews>
  <sheets>
    <sheet name="План Закупок на 2025 год" sheetId="4" r:id="rId1"/>
    <sheet name="Перечень изменений" sheetId="5" r:id="rId2"/>
  </sheets>
  <definedNames>
    <definedName name="_xlnm._FilterDatabase" localSheetId="0" hidden="1">'План Закупок на 2025 год'!$A$18:$P$132</definedName>
    <definedName name="_xlnm.Print_Area" localSheetId="0">'План Закупок на 2025 год'!$A$1:$P$297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50" i="4" l="1"/>
  <c r="K145" i="4"/>
  <c r="K213" i="4"/>
  <c r="K212" i="4"/>
  <c r="K135" i="4"/>
  <c r="K134" i="4"/>
  <c r="K130" i="4" l="1"/>
  <c r="I148" i="4" s="1"/>
  <c r="A198" i="4"/>
  <c r="A199" i="4" s="1"/>
  <c r="A200" i="4" s="1"/>
  <c r="A201" i="4" s="1"/>
  <c r="A202" i="4" s="1"/>
  <c r="A203" i="4" s="1"/>
  <c r="A204" i="4" s="1"/>
  <c r="H93" i="4" l="1"/>
  <c r="H92" i="4"/>
  <c r="H91" i="4"/>
  <c r="H90" i="4"/>
  <c r="H88" i="4"/>
  <c r="H87" i="4"/>
  <c r="H86" i="4"/>
  <c r="H78" i="4" l="1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K60" i="4" l="1"/>
  <c r="H35" i="4" l="1"/>
  <c r="K238" i="4" l="1"/>
  <c r="H238" i="4"/>
  <c r="K237" i="4"/>
  <c r="H237" i="4"/>
  <c r="K236" i="4"/>
  <c r="H236" i="4"/>
  <c r="K235" i="4"/>
  <c r="H235" i="4"/>
  <c r="K234" i="4"/>
  <c r="H234" i="4"/>
  <c r="A33" i="4" l="1"/>
  <c r="A267" i="4" l="1"/>
  <c r="A268" i="4" s="1"/>
  <c r="A269" i="4" s="1"/>
  <c r="A270" i="4" s="1"/>
  <c r="A271" i="4" s="1"/>
  <c r="A272" i="4" s="1"/>
  <c r="A74" i="4" l="1"/>
  <c r="A234" i="4" l="1"/>
  <c r="A235" i="4" s="1"/>
  <c r="A236" i="4" s="1"/>
  <c r="A237" i="4" s="1"/>
  <c r="A166" i="4"/>
  <c r="A167" i="4" s="1"/>
  <c r="A168" i="4" s="1"/>
  <c r="A169" i="4" s="1"/>
  <c r="A170" i="4" s="1"/>
  <c r="A171" i="4" s="1"/>
  <c r="A238" i="4" l="1"/>
  <c r="A239" i="4" s="1"/>
  <c r="A240" i="4" s="1"/>
  <c r="A241" i="4" s="1"/>
  <c r="A242" i="4" s="1"/>
  <c r="A243" i="4" s="1"/>
  <c r="A244" i="4" s="1"/>
  <c r="A173" i="4"/>
  <c r="A174" i="4" s="1"/>
  <c r="A175" i="4" s="1"/>
  <c r="A176" i="4" s="1"/>
  <c r="A177" i="4" s="1"/>
  <c r="A180" i="4" s="1"/>
  <c r="A183" i="4" s="1"/>
  <c r="A245" i="4" l="1"/>
  <c r="A273" i="4"/>
  <c r="A274" i="4" s="1"/>
  <c r="A275" i="4" s="1"/>
  <c r="A276" i="4" s="1"/>
  <c r="A277" i="4" s="1"/>
  <c r="A278" i="4" s="1"/>
  <c r="A279" i="4" s="1"/>
  <c r="A280" i="4" s="1"/>
  <c r="A35" i="4" l="1"/>
  <c r="A36" i="4" s="1"/>
  <c r="A37" i="4" s="1"/>
  <c r="A38" i="4" s="1"/>
  <c r="A281" i="4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46" i="4"/>
  <c r="A247" i="4" s="1"/>
  <c r="A40" i="4" l="1"/>
  <c r="A41" i="4" s="1"/>
  <c r="A42" i="4" s="1"/>
  <c r="A43" i="4" s="1"/>
  <c r="A44" i="4" s="1"/>
  <c r="A45" i="4" s="1"/>
  <c r="A248" i="4"/>
  <c r="A249" i="4" s="1"/>
  <c r="A250" i="4" s="1"/>
  <c r="A251" i="4" s="1"/>
  <c r="A252" i="4" s="1"/>
  <c r="A253" i="4" s="1"/>
  <c r="A254" i="4" s="1"/>
  <c r="A255" i="4" s="1"/>
  <c r="A256" i="4" s="1"/>
  <c r="A257" i="4" s="1"/>
  <c r="A48" i="4" l="1"/>
  <c r="A49" i="4" s="1"/>
  <c r="A51" i="4" s="1"/>
  <c r="A53" i="4" s="1"/>
  <c r="A54" i="4" s="1"/>
  <c r="A55" i="4" l="1"/>
  <c r="A56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l="1"/>
  <c r="N151" i="4" l="1"/>
</calcChain>
</file>

<file path=xl/sharedStrings.xml><?xml version="1.0" encoding="utf-8"?>
<sst xmlns="http://schemas.openxmlformats.org/spreadsheetml/2006/main" count="2968" uniqueCount="484">
  <si>
    <t>№ 
п.п</t>
  </si>
  <si>
    <t xml:space="preserve">Условия договора </t>
  </si>
  <si>
    <t>Предмет договора</t>
  </si>
  <si>
    <t>Единица измерения</t>
  </si>
  <si>
    <t>наиме-
нование</t>
  </si>
  <si>
    <t>Регион поставки товаров (выполнения работ, оказание услуг)</t>
  </si>
  <si>
    <t>Сведения о начальной (максимальной) цене договора (цене лота)</t>
  </si>
  <si>
    <t>График осуществления процедур закупки</t>
  </si>
  <si>
    <t>Срок исполнения договора (месяц, год)</t>
  </si>
  <si>
    <t xml:space="preserve">Закупка в электронной форме </t>
  </si>
  <si>
    <t>да/нет</t>
  </si>
  <si>
    <t>Сведения 
о количестве (объеме)</t>
  </si>
  <si>
    <t>Планируемая дата или период размещения извещения о закупке (месяц, год)</t>
  </si>
  <si>
    <t>Код по 
ОКЕИ (Общероссийский классификатор единиц измерения)</t>
  </si>
  <si>
    <t>Способ
 закупки</t>
  </si>
  <si>
    <t>Примечание</t>
  </si>
  <si>
    <t>Наименование заказчика</t>
  </si>
  <si>
    <t>Адрес местонахождения заказчика</t>
  </si>
  <si>
    <t>Телефон заказчика</t>
  </si>
  <si>
    <t>Электронная почта заказчика</t>
  </si>
  <si>
    <t>ИНН</t>
  </si>
  <si>
    <t>КПП</t>
  </si>
  <si>
    <t>ОКАТО</t>
  </si>
  <si>
    <t>664033, Россия, Иркутская область, г. Иркутск, ул. Лермонтова, 257, офис 802</t>
  </si>
  <si>
    <t>Тел.: (395-2) : 790-574, факс:  (395-2) 790-691</t>
  </si>
  <si>
    <t xml:space="preserve">irk_es@es.irkutskenergo.ru
</t>
  </si>
  <si>
    <t>Отвественное подразделение</t>
  </si>
  <si>
    <t>Код по 
ОКТМО (общероссийский классификатор территорий муниципальных образований)</t>
  </si>
  <si>
    <t>Код по 
ОКВЭД2
(общероссийский  классификатор  видов     экономической
деятельности)</t>
  </si>
  <si>
    <t>Код по 
ОКПД2 (Общероссийский классификатор продукции по видам экономической деятельности)</t>
  </si>
  <si>
    <t>Код по 
ОКВЭД 2
(общероссийский  классификатор  видов     экономической
деятельности)</t>
  </si>
  <si>
    <t>Код по 
ОКПД 2 (Общероссийский классификатор продукции по видам экономической деятельности)</t>
  </si>
  <si>
    <t>71.12.62</t>
  </si>
  <si>
    <t>71.12.40.129</t>
  </si>
  <si>
    <t>Обеспечение единства измерений (поверка средств измерений)</t>
  </si>
  <si>
    <t>штука</t>
  </si>
  <si>
    <t>г. Иркутск</t>
  </si>
  <si>
    <t>Анализ предложений</t>
  </si>
  <si>
    <t>33.19</t>
  </si>
  <si>
    <t>33.19.10.000</t>
  </si>
  <si>
    <t>невозможно определить объем</t>
  </si>
  <si>
    <t>Ремонт средств измерений (Пирометр, термометр инфракрасного излучения)</t>
  </si>
  <si>
    <t>17.22</t>
  </si>
  <si>
    <t>17.22.1</t>
  </si>
  <si>
    <t>Поставка средств гигиены ( туалетная бумага)</t>
  </si>
  <si>
    <t>рул.</t>
  </si>
  <si>
    <t>да</t>
  </si>
  <si>
    <t>Участники закупки - только СМП</t>
  </si>
  <si>
    <t>Поставка средств гигиены (полотенца бумажные)</t>
  </si>
  <si>
    <t>17.23</t>
  </si>
  <si>
    <t>17.23.12</t>
  </si>
  <si>
    <t>Поставка конвертов бумажных</t>
  </si>
  <si>
    <t>Иркутская область</t>
  </si>
  <si>
    <t>17.12.1.</t>
  </si>
  <si>
    <t>17.12.14.119.</t>
  </si>
  <si>
    <t>к приказу ООО «Иркутскэнергосбыт»</t>
  </si>
  <si>
    <t>ПТО</t>
  </si>
  <si>
    <t>ОИТ</t>
  </si>
  <si>
    <t>74.9</t>
  </si>
  <si>
    <t>74.90.19</t>
  </si>
  <si>
    <t>Техническое сопровождение системы на платформе 1С (конфигурация АСРН)</t>
  </si>
  <si>
    <t>чел.ч</t>
  </si>
  <si>
    <t>невозможно указать обьем</t>
  </si>
  <si>
    <t>Техническое сопровождение системы на платформе 1С (конфигурация АСУСЭиРП)</t>
  </si>
  <si>
    <t>невозможно отобразить объем</t>
  </si>
  <si>
    <t>Аукцион</t>
  </si>
  <si>
    <t>ОКСиКР</t>
  </si>
  <si>
    <t>41.20</t>
  </si>
  <si>
    <t>41.20.40</t>
  </si>
  <si>
    <t>055</t>
  </si>
  <si>
    <t>квадратный метр</t>
  </si>
  <si>
    <t>г. Ангарск</t>
  </si>
  <si>
    <t>43.3</t>
  </si>
  <si>
    <t>43.39.1</t>
  </si>
  <si>
    <t>с. Еланцы</t>
  </si>
  <si>
    <t>г. Братск</t>
  </si>
  <si>
    <t>п. Мама</t>
  </si>
  <si>
    <t>43.22</t>
  </si>
  <si>
    <t>43.22.12</t>
  </si>
  <si>
    <t>г. Шелехов</t>
  </si>
  <si>
    <t>г. Железногорск-Илимский</t>
  </si>
  <si>
    <t>г. Нижнеудинск</t>
  </si>
  <si>
    <t>Инновационная, высокотехнологичная продукция не закупается.</t>
  </si>
  <si>
    <t>Совокупный  годовой  объем  планируемых  закупок  товаров  (работ,  услуг)  в соответствии с планом закупки товаров (работ, услуг) составляет</t>
  </si>
  <si>
    <t>рублей.</t>
  </si>
  <si>
    <t xml:space="preserve">Совокупный  годовой объем планируемых закупок товаров (работ, услуг), которые исключаются при расчете годового объема закупок товаров (работ, услуг),  которые  планируется  осуществить  по  результатам  закупки  товаров  (работ,  </t>
  </si>
  <si>
    <t>услуг),  участниками  которой  являются  только субъекты малого и 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</si>
  <si>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 и среднего предпринимательства, составляет</t>
  </si>
  <si>
    <t>рублей,</t>
  </si>
  <si>
    <t>(</t>
  </si>
  <si>
    <t>процентов</t>
  </si>
  <si>
    <t>).</t>
  </si>
  <si>
    <t>28.23</t>
  </si>
  <si>
    <t xml:space="preserve">28.23.13.120 </t>
  </si>
  <si>
    <t>Ремонт средств измерений (Дальномер лазерный)</t>
  </si>
  <si>
    <t>декабрь 2025</t>
  </si>
  <si>
    <t>43.21</t>
  </si>
  <si>
    <t>43.21.10.140</t>
  </si>
  <si>
    <t xml:space="preserve">Ремонт помещений административного здания Мамско-Чуйского отделения ООО «Иркутскэнергосбыт» по адресу: Иркутская обл., п. Мама, ул. Первомайская, 10 </t>
  </si>
  <si>
    <t>Приложение №1</t>
  </si>
  <si>
    <t>февраль 2025</t>
  </si>
  <si>
    <t>невозможно указать объём</t>
  </si>
  <si>
    <t>95.11</t>
  </si>
  <si>
    <t>95.11.10</t>
  </si>
  <si>
    <t>Услуги по ремонту печатного оборудования и заправке картриджей</t>
  </si>
  <si>
    <t>ОбО</t>
  </si>
  <si>
    <t>81.22</t>
  </si>
  <si>
    <t>81.21.10</t>
  </si>
  <si>
    <t>План закупок товаров, работ, услуг на 2025 год, участниками  которых  являются  только  субъекты  малого и среднего предпринимательства</t>
  </si>
  <si>
    <t>май 2025</t>
  </si>
  <si>
    <t>июнь 2025</t>
  </si>
  <si>
    <t>июль 2025</t>
  </si>
  <si>
    <t>январь 2025</t>
  </si>
  <si>
    <t>февраль 2026</t>
  </si>
  <si>
    <t>апрель 2025</t>
  </si>
  <si>
    <t>май 2026</t>
  </si>
  <si>
    <t>июнь 2026</t>
  </si>
  <si>
    <t>июль 2026</t>
  </si>
  <si>
    <t>Участники закупки - только СМП 
НМЦ указана за 1 чел.час.</t>
  </si>
  <si>
    <t>декабрь 2026</t>
  </si>
  <si>
    <t>п. Оса</t>
  </si>
  <si>
    <t>Ремонт помещений и элементов благоустройства Нижнеилимского отделения ООО "Иркутскэнергосбыт" по адресу: Иркутская обл.,  г. Железногорск-Илимский, ул. Янгеля, 8</t>
  </si>
  <si>
    <t xml:space="preserve">Поставка и монтаж кондиционеров в помещениях ООО "Иркутскэнергосбыт" </t>
  </si>
  <si>
    <t>г. Вихоревка</t>
  </si>
  <si>
    <t>октябрь 2025</t>
  </si>
  <si>
    <t>ноябрь 2025</t>
  </si>
  <si>
    <t>март 2025</t>
  </si>
  <si>
    <t>август 2025</t>
  </si>
  <si>
    <t>г. Саянск</t>
  </si>
  <si>
    <t>п. Кутулик</t>
  </si>
  <si>
    <t>сентябрь 2025</t>
  </si>
  <si>
    <t>март 2026</t>
  </si>
  <si>
    <t>ОМ</t>
  </si>
  <si>
    <t>18.1</t>
  </si>
  <si>
    <t>Иркутск</t>
  </si>
  <si>
    <t>62.01</t>
  </si>
  <si>
    <t>ПЦ</t>
  </si>
  <si>
    <t>33.12</t>
  </si>
  <si>
    <t>95.11.1</t>
  </si>
  <si>
    <t>УЖКХ</t>
  </si>
  <si>
    <t>53.20.11.190</t>
  </si>
  <si>
    <t xml:space="preserve"> Доставка Документов в зоне обслуживания Левобережного отделения ООО «Иркутскэнергосбыт» (Свердловский, Ленинский округа г.Иркутска, примыкающие к ним населенные пункты Иркутского района)</t>
  </si>
  <si>
    <t>796</t>
  </si>
  <si>
    <t>г.Иркутск</t>
  </si>
  <si>
    <t>53.20</t>
  </si>
  <si>
    <t xml:space="preserve"> Доставка Документов в зоне обслуживания Правобережного отделения ООО «Иркутскэнергосбыт» (Правобережный, Октябрьский округа г.Иркутска, примыкающие к ним населенные пункты Иркутского района)</t>
  </si>
  <si>
    <t xml:space="preserve">Доставка Документов на территории городской и сельской местности  в зоне обслуживания Шелеховского отделения ООО «Иркутскэнергосбыт» (г.Шелехов и населенные пункты Шелеховского района) </t>
  </si>
  <si>
    <t xml:space="preserve">Доставка Документов на территории городской и сельской местности  в зоне обслуживания Шелеховского отделения ООО «Иркутскэнергосбыт» (г.Слюдянка и населенные пункты Слюдянского района) </t>
  </si>
  <si>
    <t xml:space="preserve">Доставка Документов на территории сельской местности  в зоне обслуживания Восточного отделения ООО «Иркутскэнергосбыт» </t>
  </si>
  <si>
    <t>Доставка Документов на территории городской и сельской местности в зоне обслуживания Усольского отделения ООО «Иркутскэнергосбыт»</t>
  </si>
  <si>
    <t>Доставка Документов на территории городской и сельской местности в зоне обслуживания Черемховского отделения ООО «Иркутскэнергосбыт»</t>
  </si>
  <si>
    <t>Доставка Документов на территории городской и сельской местности в зоне обслуживания Саянского отделения ООО «Иркутскэнергосбыт»</t>
  </si>
  <si>
    <t>Доставка Документов на территории городской и сельской местности в зоне обслуживания Тулунского отделения ООО «Иркутскэнергосбыт»</t>
  </si>
  <si>
    <t>Доставка Документов на территории городской и сельской местности в зоне обслуживания Тайшетского отделения ООО «Иркутскэнергосбыт»</t>
  </si>
  <si>
    <t>Доставка Документов в многоквартирных домах (территория города Братска: жилые районы Центральный, Падун, Энергетик, Гидростроитель) в зоне обслуживания Братского отделения ООО "Иркутскэнергосбыт"</t>
  </si>
  <si>
    <t>Доставка Документов на территории частного сектора (Братский район, Падун, Энергетик, Гидростроитель) и сельской местности в зоне обслуживания Братского отделения ООО «Иркутскэнергосбыт»</t>
  </si>
  <si>
    <t>Доставка Документов на территории городской и сельской местности в зоне обслуживания Нижнеилимского отделения ООО «Иркутскэнергосбыт»</t>
  </si>
  <si>
    <t>Доставка Документов на территории городской и сельской местности в зоне обслуживания Усть-Илимского отделения ООО «Иркутскэнергосбыт»</t>
  </si>
  <si>
    <t xml:space="preserve">Доставка Документов на территории городской и сельской местности в зоне обслуживания Усть-Кутского отделения ООО «Иркутскэнергосбыт» </t>
  </si>
  <si>
    <t xml:space="preserve">Доставка Документов на территории городской и сельской местности в зоне обслуживания Киренского отделения ООО «Иркутскэнергосбыт» </t>
  </si>
  <si>
    <t>47.54</t>
  </si>
  <si>
    <t>47.54.10.000</t>
  </si>
  <si>
    <t>Поставка подарочных сертификатов на приобретение электроники</t>
  </si>
  <si>
    <t>47.75.1</t>
  </si>
  <si>
    <t>47.75.10.000</t>
  </si>
  <si>
    <t>Поставка подарочных сертификатов на приобретение парфюмерии и косметики</t>
  </si>
  <si>
    <t>46.49.43</t>
  </si>
  <si>
    <t>46.49.33</t>
  </si>
  <si>
    <t>Поставка подарочных сертификатов на приобретение спортивных тренажеров, одежды и обуви, снаряжения для туризма и активного отдыха</t>
  </si>
  <si>
    <t>58.19</t>
  </si>
  <si>
    <t>58.19.13.120</t>
  </si>
  <si>
    <t>17.23;
26.20.3;
32.99</t>
  </si>
  <si>
    <t>17.23.13.191;
26.20.22;
32.99.12.110</t>
  </si>
  <si>
    <t>73.11</t>
  </si>
  <si>
    <t>73.11.11</t>
  </si>
  <si>
    <t>18.12.12</t>
  </si>
  <si>
    <t>Размещение рекламно-информационных материалов ООО «Иркутскэнергосбыт» на представительских папках Управления ГАУ МФЦ по Иркутской области</t>
  </si>
  <si>
    <t>План закупок товаров, работ, услуг на 2026 год, участниками  которых  являются  только  субъекты  малого и среднего предпринимательства</t>
  </si>
  <si>
    <t>ГСО</t>
  </si>
  <si>
    <t>мин</t>
  </si>
  <si>
    <t>Конкурс</t>
  </si>
  <si>
    <t xml:space="preserve">ГСО </t>
  </si>
  <si>
    <t xml:space="preserve">Подготовка и размещение аудио-видео информации в общественном транспорте на территории Иркутской области </t>
  </si>
  <si>
    <t xml:space="preserve">мин </t>
  </si>
  <si>
    <t xml:space="preserve">Иркутская область </t>
  </si>
  <si>
    <t>Да</t>
  </si>
  <si>
    <t>Изготовление и поставка сувенирной  продукции (наборы с ежедневниками, ручками и флеш-накопителями)</t>
  </si>
  <si>
    <t>набор</t>
  </si>
  <si>
    <t>26.20.3;
32.99;
27.90;
27.40;
23.41</t>
  </si>
  <si>
    <t>26.20.22;
32.99.12.110;
27.90.9;
27.40.21.120;
23.41.11.110</t>
  </si>
  <si>
    <t>Изготовление и поставка брендированной имиджевой продукции</t>
  </si>
  <si>
    <t>Изготовление и трансляция видеоматериалов (видеороликов без звука на экранах, установленных в центрах «Мои Документы» Иркутской области)</t>
  </si>
  <si>
    <t>май 2027</t>
  </si>
  <si>
    <t>март 2027</t>
  </si>
  <si>
    <t>ноябрь 2026</t>
  </si>
  <si>
    <t>октябрь 2026</t>
  </si>
  <si>
    <t>г. Тайшет</t>
  </si>
  <si>
    <t>август 2026</t>
  </si>
  <si>
    <t>сентябрь 2026</t>
  </si>
  <si>
    <t>февраль 2027</t>
  </si>
  <si>
    <t>август 2027</t>
  </si>
  <si>
    <t>сентябрь 2027</t>
  </si>
  <si>
    <t>декабрь 2027</t>
  </si>
  <si>
    <t>апрель 2026</t>
  </si>
  <si>
    <t>Ремонт средств измерений (Счетчик электроэнергии однофазный электронный эталонный)</t>
  </si>
  <si>
    <t>Ремонт средств измерений (Вольтамперфазометр)</t>
  </si>
  <si>
    <t>февраль  2025</t>
  </si>
  <si>
    <t>Поставка бумаги для офисной техники формата А4 (2 полугодие 2025)</t>
  </si>
  <si>
    <t>Поставка бумаги для офисной техники формата А4  (1 полугодие 2026)</t>
  </si>
  <si>
    <t>Поставка бумаги для Печатного центра ООО "Иркутскэнергосбыт" (2 полугодие 2025)</t>
  </si>
  <si>
    <t>Поставка бумаги для Печатного центра ООО "Иркутскэнергосбыт" (1 полугодие 2026)</t>
  </si>
  <si>
    <t>февраль  2026</t>
  </si>
  <si>
    <t>Поставка бумаги для офисной техники формата А4 (2 полугодие 2026)</t>
  </si>
  <si>
    <t>Поставка бумаги для офисной техники формата А4  (1 полугодие 2027)</t>
  </si>
  <si>
    <t>июнь 2027</t>
  </si>
  <si>
    <t>Поставка бумаги для Печатного центра ООО "Иркутскэнергосбыт" (2 полугодие 2026)</t>
  </si>
  <si>
    <t>Поставка бумаги для Печатного центра ООО "Иркутскэнергосбыт" (1 полугодие 2027)</t>
  </si>
  <si>
    <t>г. Черемхово</t>
  </si>
  <si>
    <t>г. Байкальск</t>
  </si>
  <si>
    <t>46.69.7</t>
  </si>
  <si>
    <t>26.51.63</t>
  </si>
  <si>
    <t>Изготовление и поставка сувенирной полиграфической продукции (календари, открытки)</t>
  </si>
  <si>
    <t>май 2028</t>
  </si>
  <si>
    <t>План закупок товаров, работ, услуг на 2027 год, участниками  которых  являются  только  субъекты  малого и среднего предпринимательства</t>
  </si>
  <si>
    <t>Ремонт средств измерений (Клещи токоизмерительные)</t>
  </si>
  <si>
    <t>март 2028</t>
  </si>
  <si>
    <t>февраль  2027</t>
  </si>
  <si>
    <t>ноябрь 2027</t>
  </si>
  <si>
    <t>декабрь 2028</t>
  </si>
  <si>
    <t>июнь 2028</t>
  </si>
  <si>
    <t>Комплексная уборка служебных помещений и территории ООО "Иркутскэнергосбыт", расположенных по адресам:  Иркутская область, п. Жигалово, ул. Советская, 46; п. Качуг, ул. Еловая, 11; п. Усть-Ордынский, ул. 50 лет Октября, 64а; п. Бохан, ул. Карла Маркса, 2г; п. Баяндай, ул. Энергетиков, 1; п. Усть-Уда, ул. Лермонтова, 1а; с. Оса, ул. Свердлова, 83А</t>
  </si>
  <si>
    <t xml:space="preserve">Комплексная уборка служебных помещений и территории ООО "Иркутскэнергосбыт", расположенных по адресу: г. Иркутск, ул. Мухиной, 2 г </t>
  </si>
  <si>
    <t>Комплексная уборка служебных помещений и территории ООО "Иркутскэнергосбыт", расположенных по адресам: г.Ангарск, 89 кв-л, 37;
р.п. Мегет, квартал 1, дом 47
г.Ангарск, ул.Трудовые резервы 34</t>
  </si>
  <si>
    <t>Комплексная уборка служебных помещений и территории ООО "Иркутскэнергосбыт", расположенных по адресу: г.Братск, ул.25-лет Братскгэсстроя 37Б</t>
  </si>
  <si>
    <t>Комплексная уборка служебных помещений и территории ООО "Иркутскэнергосбыт", расположенных по адресам: Иркутск, ул. Байкальская, 259/1; г. Иркутск, ул. Байкальская, 259В</t>
  </si>
  <si>
    <t>Комплексная уборка служебных помещений и территории ООО "Иркутскэнергосбыт", расположенных по адресам: г.Иркутск,  ул.Байкальская 239 к 26а; г. Иркутск,  ул.Депутатская 83</t>
  </si>
  <si>
    <t>Комплексная уборка служебных помещений и территории ООО "Иркутскэнергосбыт", расположенных по адресам: г.Саянск, м-он Мирный №30 , п.Залари, ул.Ленина №105б, п. Ново-Нукутский, ул. Майская 29А</t>
  </si>
  <si>
    <t>Комплексная уборка служебных помещений и территории ООО "Иркутскэнергосбыт", расположенных по адресам: г. Нижнеудинск, ул. Октябрьская 1; п. Куйтун, ул. Карла Маркса 34Б</t>
  </si>
  <si>
    <t>г. Тулун</t>
  </si>
  <si>
    <t>Комплексная уборка служебных помещений и территории ООО "Иркутскэнергосбыт", расположенных по адресу: г.Тайшет, ул.Суворова 6А</t>
  </si>
  <si>
    <t>июль 2027</t>
  </si>
  <si>
    <t>сентябрь 2028</t>
  </si>
  <si>
    <t xml:space="preserve">Монтаж пожарно-охранной  сигнализация нежилого здания  (административное здание) Иркутская область, г. Тулун, пер. Энергетиков, 1 и  нежилого здания  (гараж) Иркутская область, г. Тулун, пер. Энергетиков, 1А
</t>
  </si>
  <si>
    <t>Реконструкция нежилого здания (административное здание) по адресу: Иркутская обл., Куйтунский р-он, п. Куйтун, ул. Карла Маркса, 34 "б" (строительство системы холодного водоснабжения здания)</t>
  </si>
  <si>
    <t>п. Куйтун</t>
  </si>
  <si>
    <t>Реконструкция нежилого здания (административное здание) по адресу: Иркутская обл., Аларский р-он, п. Кутулик, ул. Советская, 49А (строительство систем инженерного обеспечения здания)</t>
  </si>
  <si>
    <t xml:space="preserve">Анализ предложений </t>
  </si>
  <si>
    <t>Исключается при расчете СМП</t>
  </si>
  <si>
    <t xml:space="preserve">Ремонт арендованных помещений ООО "Иркутскэнергосбыт" по адресу: Иркутская обл., г. Нижнеудинск,  ул. Октябрьская, 1
</t>
  </si>
  <si>
    <t>Ремонт Осинского производственного участка Восточного отделения ООО "Иркутскэнергосбыт" по адресу: Иркутская обл., с. Оса, ул. Свердлова, 83а</t>
  </si>
  <si>
    <t>Ремонт помещений, гаража и элементов благоустройства Баяндаевского производственного участка Восточного отделения ООО "Иркутскэнергосбыт" по адресу: Иркутская обл., с. Еланцы, ул. Пенкальского, д.4А</t>
  </si>
  <si>
    <t>Ремонт помещений Сервисного центра ООО "Иркутскэнергосбыт" по Дизайн-решению по адресу: г. Иркутск, ул. Байкальская, 259</t>
  </si>
  <si>
    <t xml:space="preserve">Реконструкция нежилого здания (административное здание) по адресу: Иркутская обл., Аларский р-он, п. Кутулик, ул. Советская, 49А (строительство систем инженерного обеспечения здания)
</t>
  </si>
  <si>
    <t xml:space="preserve">Ремонт помещений Левобережного отделения ООО "Иркутскэнергосбыт" по адресу:Иркутск, ул. Розы Люксембург, 164/1 </t>
  </si>
  <si>
    <t>Ремонт помещений производственного участка Братского отделения  ООО "Иркутскэнергосбыт" по адресу: Иркутская обл., г. Вихоревка, ул. Дзержинского, д. 127Б</t>
  </si>
  <si>
    <t>Ремонт  Шелеховского отделения ООО "Иркутскэнергосбыт" по адресу: г. Шелехов, 3 кв., д. 14</t>
  </si>
  <si>
    <t>Ремонт помещений, гаража и элементов благоустройства Восточного отделения ООО "Иркутскэнергосбыт" по адресу: п. Бохан, ул. Карла Маркса, 2г</t>
  </si>
  <si>
    <t>п. Бохан</t>
  </si>
  <si>
    <t xml:space="preserve">Ремонт производственного участка Братского отделения                                                               ООО "Иркутскэнергосбыт" по адресу: Иркутская обл., г. Братск, ул. Холоднова, 11 </t>
  </si>
  <si>
    <t>Ремонт  помещений Саянского отделения ООО "Иркутскэнергосбыт" по адресу:г.Зима, ул. Ленина, 13</t>
  </si>
  <si>
    <t>г. Зима</t>
  </si>
  <si>
    <t xml:space="preserve">Ремонт помещений Шелеховского отделения ООО "Иркутскэнергосбыт" по адресу: Иркутская обл., г. Шелехов, 4 мкр., д. 93А  </t>
  </si>
  <si>
    <t>апрель 2027</t>
  </si>
  <si>
    <t>Ремонт помещений Правобережного  отделения ООО "Иркутскэнергосбыт" по адресу: г. Иркутск, ул. Чехова, 23</t>
  </si>
  <si>
    <t xml:space="preserve">Ремонт помещений, гаража и элементов благоустройства Восточного отделения ООО "Иркутскэнергосбыт" по адресу: с.Хомутово, ул.Некрасова, 2  </t>
  </si>
  <si>
    <t>с.Хомутово</t>
  </si>
  <si>
    <t>Ремонт помещений Транспортного цеха ООО "Иркутскэнергосбыт" по адресу: Иркутск, ул. Мухиной, 2Г</t>
  </si>
  <si>
    <t>Ремонт помещений Тайшетского отделения ООО "Иркутскэнергосбыт"  по адресу: Иркутская обл., г. Тайшет, ул. Суворова, 6а</t>
  </si>
  <si>
    <t>Ремонт помещений, гаража и элементов благоустройства Черемховского отделения ООО "Иркутскэнергосбыт" по адресу: Иркутская обл., п. Кутулик,                  ул. Советская, 49А</t>
  </si>
  <si>
    <t>Ремонт Иркутского отделения ООО "Иркутскэнергосбыт" по адресу:                      г. Иркутск, ул. Байкальская, 259</t>
  </si>
  <si>
    <t>октябрь 2027</t>
  </si>
  <si>
    <t>Подготовка и размещение (трансляция) видеоматериалов на видеэокранах г. Иркутска</t>
  </si>
  <si>
    <t>февраль2026</t>
  </si>
  <si>
    <t>Оказание услуг по SMM-сопровождению аккаунтов компании в социальных сетях</t>
  </si>
  <si>
    <t>62.01.11</t>
  </si>
  <si>
    <t>Обслуживание печатного оборудования (клик-контракт)</t>
  </si>
  <si>
    <t>1,65 руб. за напечатанный экземпляр (цена договора состоит из платежа за изготовленные экземпляры)</t>
  </si>
  <si>
    <t xml:space="preserve">Доставка Документов на территории городской и сельской местности в зоне обслуживания Мамско-Чуйского производственного участка Усть-Кутского отделения ООО «Иркутскэнергосбыт» </t>
  </si>
  <si>
    <t>февраль 2028</t>
  </si>
  <si>
    <t>Поставка фискальных накопителей для ККМ на 2025 год</t>
  </si>
  <si>
    <t>Ремонт средств измерений (Секундомер механический, цифровой)</t>
  </si>
  <si>
    <t xml:space="preserve">Комплексная уборка служебных помещений и территории ООО "Иркутскэнергосбыт", расположенных по адресу: г. Иркутск, ул. Мухиной, 
д.2 г </t>
  </si>
  <si>
    <t>Строительство объектов «Коммерческий учет электрической энергии и устройств сбора и передачи данных в многоквартирных домах в зоне деятельности ООО «Иркутскэнергосбыт»: Восточное отделение, Саянское отделение, Тайшетское отделение, Тулунское отделение, Черемховское отделение, Шелеховское отделение»</t>
  </si>
  <si>
    <t>Подготовка и размещение (трансляция) видеоматериалов на видеоэкранах г. Иркутска</t>
  </si>
  <si>
    <t>Годовая лицензия на инсталляцию чат-бота с искусственным интеллектом, лицензия на пакет диалогов (5000 в сутки) с гарантийной технической поддержкой, включая услуги по развертыванию программного обеспечения и интеграция, разработке сценариев, годовую техническую поддержку</t>
  </si>
  <si>
    <t>Ремонт помещений по адресу: Иркутск, ул.Депутатская, 83 (3 этаж)</t>
  </si>
  <si>
    <t>Поставка бумаги для офисной техники формата А4 (2 полугодие 2027)</t>
  </si>
  <si>
    <t>Поставка бумаги для офисной техники формата А4  (1 полугодие 2028)</t>
  </si>
  <si>
    <t>Поставка бумаги для Печатного центра ООО "Иркутскэнергосбыт" (2 полугодие 2027)</t>
  </si>
  <si>
    <t>Поставка бумаги для Печатного центра ООО "Иркутскэнергосбыт" (1 полугодие 2028)</t>
  </si>
  <si>
    <t>Ремонт помещений Шелеховское  отделения ООО "Иркутскэнергосбыт" по адресу: Иркутская обл., г. Байкальск, ул. Гагарина, 214, офис № 2</t>
  </si>
  <si>
    <t>Ремонт помещений Левобережного отделения ООО "Иркутскэнергосбыт" по адресу: Иркутск, проезд Юрия Тена, 19</t>
  </si>
  <si>
    <t>ООО "Иркутскэнергосбыт"</t>
  </si>
  <si>
    <t>ТЦ</t>
  </si>
  <si>
    <t>45.2</t>
  </si>
  <si>
    <t>45.20</t>
  </si>
  <si>
    <t>Техническое обслуживание и ремонт автотранспорта ООО "Иркутскэнергосбыт"</t>
  </si>
  <si>
    <t>невозможно указать объем</t>
  </si>
  <si>
    <t>СТА</t>
  </si>
  <si>
    <t>33.13</t>
  </si>
  <si>
    <t>33.12.19.000</t>
  </si>
  <si>
    <t>Услуги по обслуживанию системы коммерческого учета электрической энергии (КУЭЭ) в многоквартирных домах в зоне деятельности ООО «Иркутскэнергосбыт»</t>
  </si>
  <si>
    <t>128 486 точек учета</t>
  </si>
  <si>
    <t>Дополнение строками 75 и  76.</t>
  </si>
  <si>
    <t>Изменена строка 54 (колонки 14 и 16); и строка 75 (колонки 14 и 16).</t>
  </si>
  <si>
    <t>0,86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</si>
  <si>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1,34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</si>
  <si>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1,41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</si>
  <si>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1,81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</si>
  <si>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2,52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</si>
  <si>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3,00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</si>
  <si>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2,58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</si>
  <si>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3,01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</si>
  <si>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2,71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</si>
  <si>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2,69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</si>
  <si>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7,00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</si>
  <si>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8,00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</si>
  <si>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 xml:space="preserve">Изменена строка 1 (колонки 11 и 13); исключается строка 2; изменены строки 57-74 (колонки 11 и 16). </t>
  </si>
  <si>
    <t>Размещение рекламно-информационных материалов ООО «Иркутскэнергосбыт» на представительских папках Управления ГАУ МФЦ г. Иркутск</t>
  </si>
  <si>
    <t xml:space="preserve">Размещение рекламно-информационных материалов ООО «Иркутскэнергосбыт» на представительских папках Управления ГАУ МФЦ г.Иркутск </t>
  </si>
  <si>
    <t>Изменена строка 44 (колонки 5, 8-10); добавлена строка 77.</t>
  </si>
  <si>
    <t>1. Ремонт нежилых помещений Братского отделения ООО "Иркутскэнергосбыт" по адресу: Иркутская область, г. Братск, ж.р. Центральный, ул. Маршала Жукова, д. 3, пом. 1010;
2.	Ремонт нежилых помещений Братского отделения ООО "Иркутскэнергосбыт" по адресу: Иркутская область, г. Братск, ж.р. Центральный, ул. Маршала Жукова, д. 3, пом. 1011</t>
  </si>
  <si>
    <t>43.21.10</t>
  </si>
  <si>
    <t>1. Монтаж структурированной кабельной системы (СКС) в помещениях Братского отделения ООО "Иркутскэнергосбыт" по адресу: Иркутская область, городской округ город Братск, город Братск жилой район Центральный, улица Маршала Жукова, дом 3, помещение 1010;
2. Монтаж системы контроля доступа (СКУД) в помещениях Братского отделения ООО "Иркутскэнергосбыт" по адресам: Иркутская область, городской округ город Братск, город Братск жилой район Центральный, улица Маршала Жукова, дом 3, помещение 1010 и Иркутская область, городской округ город Братск, город Братск жилой район Центральный, улица Маршала Жукова, дом 3, помещение 1011;
3. Модернизация объекта «Система учета рабочего времени ООО «Иркутскэнергосбыт» (инв.                  №ИЭС000364678) на объекте ООО «Иркутскэнергосбыт», расположенном по адресам: Иркутская область, городской округ город Братск, город Братск жилой район Центральный, улица Маршала Жукова, дом 3, помещение 1010 и Иркутская область, городской округ город Братск, город Братск жилой район Центральный, улица Маршала Жукова, дом 3, помещение 1011.</t>
  </si>
  <si>
    <t xml:space="preserve">рабочее место </t>
  </si>
  <si>
    <t>Добавлена строка 78, строка 79 добавлена взамен несостоявшейся закупки (строка 76), так как функционалом ЭТП и ЕИС не предусмотрена возможность использование одной строки дважды.</t>
  </si>
  <si>
    <t>Подготовка и размещение (трансляция) видеоматериалов на медиафасадах г. Иркутска</t>
  </si>
  <si>
    <t>82.99</t>
  </si>
  <si>
    <t>82.99.19</t>
  </si>
  <si>
    <t>Снятие контрольных показаний индивидуальных приборов учёта холодной воды, горячей воды, электроэнергии в г. Усть-Илимск</t>
  </si>
  <si>
    <t>г. Усть-Илимск</t>
  </si>
  <si>
    <t>81 778 приборов учёта</t>
  </si>
  <si>
    <t xml:space="preserve">Изменена строка 39 (колонки 5, 9-14); добавлена строка 80. </t>
  </si>
  <si>
    <t>Подготовка и размещение (трансляция) видеоматериалов на медиафасадах 
г. Иркутска</t>
  </si>
  <si>
    <t>Строительство объектов «Коммерческий учет электрической энергии и устройств сбора и передачи данных в многоквартирных домах в зоне деятельности ООО «Иркутскэнергосбыт»: Нижне-Илимское отделение, Усть-Илимское отделение, Усть-Кутское отделение, Тайшетское отделение»</t>
  </si>
  <si>
    <t>Изменена строка 21 (колонки 11 и 13); и строка 27 (колонки 5, 8, 11 и 12).</t>
  </si>
  <si>
    <t>Исключается при расчете СМП
4350 точек учета</t>
  </si>
  <si>
    <t xml:space="preserve"> Доставка Документов в зоне обслуживания Левобережного, Правобережного отделений ООО «Иркутскэнергосбыт» (территория ООО «Южное управление ЖКС», ООО «Западное управление ЖКС», ООО «Северное управление ЖКС»)</t>
  </si>
  <si>
    <t>Дополнен строкой 81 взамен несостоявшейся закупки (строка 80), так как функционалом ЭТП и ЕИС не предусмотрена возможность использование одной строки дважды.</t>
  </si>
  <si>
    <t>Дополнен строками 82-89.</t>
  </si>
  <si>
    <t>3,20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</si>
  <si>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8,50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</si>
  <si>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5,30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</si>
  <si>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4,50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</si>
  <si>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4,30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</si>
  <si>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11,00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</si>
  <si>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Доставка Документов на территории частного сектора (Братский район, Центральный, Падун, Энергетик, Гидростроитель) и сельской местности в зоне обслуживания Братского отделения ООО «Иркутскэнергосбыт»</t>
  </si>
  <si>
    <t>Комплексная уборка служебных помещений ООО "Иркутскэнергосбыт", расположенных по адресам: Иркутская область, г. Братск, ул. Холоднова, 11; г. Братск, ул. Гайнулина 1.</t>
  </si>
  <si>
    <t>Измеена строка 16 (колонка 8).</t>
  </si>
  <si>
    <t>Дополнен строкой 90.</t>
  </si>
  <si>
    <t>Ремонт арендованных помещений, системы отопления и элементов благоустройства по адресу: Иркутская обл., г. Иркутск, ул. Байкальская, д. 259.</t>
  </si>
  <si>
    <t>Участники закупки - только СМСП</t>
  </si>
  <si>
    <t>Строительство объектов «Коммерческий учет электрической энергии и устройств сбора и передачи данных в многоквартирных домах в зоне деятельности ООО «Иркутскэнергосбыт». Нижне-Илимское отделение; Усть-Илимское отделение; Усть-Кутское отделение; Тайшетское отделение»</t>
  </si>
  <si>
    <t>Исключается при расчёте СМСП
4350 точек учёта</t>
  </si>
  <si>
    <t>Дополнен строкой 91.</t>
  </si>
  <si>
    <t>нет</t>
  </si>
  <si>
    <t>Ремонт арендованных помещений, находящихся на первом этаже двухэтажного нежилого панельного здания (магазин) по адресу: Иркутская обл., Слюдянский район, г. Байкальск, мк-н Гагарина, 214</t>
  </si>
  <si>
    <t>Дополнен строкой 92.</t>
  </si>
  <si>
    <t>ОФМ</t>
  </si>
  <si>
    <t>74.90.99</t>
  </si>
  <si>
    <t>74.90.20.149</t>
  </si>
  <si>
    <t>Аудит процессов обработки и защиты персональных данных</t>
  </si>
  <si>
    <t>условная единица</t>
  </si>
  <si>
    <t>ДО</t>
  </si>
  <si>
    <t>33.12.18</t>
  </si>
  <si>
    <t>Техническое обслуживание систем кондиционирования воздуха в помещениях ООО "Иркутскэнергосбыт" (г. Иркутск, с. Хомутово, п. Бохан, п. Оса, с. Баяндай, п. Усть-Ордынский)</t>
  </si>
  <si>
    <t>26.30.29</t>
  </si>
  <si>
    <t>26.30.23.141</t>
  </si>
  <si>
    <t>Терминал автоматизированной системы "Видеоконсультант" на программное обеспечение</t>
  </si>
  <si>
    <t>Монтаж структурированной кабельной системы (СКС) в арендуемых помещениях, расположенных по адресу: Иркутская область, муниципальный район Шелеховский, городское поселение Шелеховское, город Шелехов, проспект Строителей и монтажников, здание 15а</t>
  </si>
  <si>
    <t>904</t>
  </si>
  <si>
    <t>рабочее место</t>
  </si>
  <si>
    <t>Исключены строки 41, 43 и 48; изменена строка 52 (колонки 11-13); дополнен строками 93-97.</t>
  </si>
  <si>
    <t>Монтаж и пуско-наладка пожарно-охранной сигнализации нежилого помещения (инв. №ИЭС000365954) Иркутская область, городской округ город Братск, город Братск жилой район Центральный, улица Маршала Жукова, дом 3, помещение 1010 и нежилого помещения (инв. №ИЭС000365956) Иркутская область, городской округ город Братск, город Братск жилой район Центральный, улица Маршала Жукова, дом 3, помещение 1011</t>
  </si>
  <si>
    <t>63.99.12</t>
  </si>
  <si>
    <t>63.99.10.110</t>
  </si>
  <si>
    <t>Услуги по определению контактных данных Должников Заказчика с последующим информированием Должников о наличии задолженности голосовым сообщением по заданному Заказчиком сценарию</t>
  </si>
  <si>
    <t>Дополнен строками 98-99.</t>
  </si>
  <si>
    <t>26.30.23.160</t>
  </si>
  <si>
    <t>Дополнен строкой 100 взамен несостоявшейся закупки (строка 96).</t>
  </si>
  <si>
    <t>Монтаж и пуско-наладка пожарно-охранной сигнализации нежилого здания (административное здание, инв. №ИЭС000362745) Иркутская область, муниципальный район Эхирит-Булагатский, сельское поселение Усть-Ордынское, п. Усть-Ордынский, ул. 50 лет Октября, здание 64А и нежилого здания (гараж, инв. № ИЭС000362746) Иркутская область, муниципальный район Эхирит-Булагатский, сельское поселение Усть-Ордынское, п. Усть-Ордынский, ул. 50 лет Октября, здание 64А, строение 1</t>
  </si>
  <si>
    <t>Иркутская область, м.р. Эхирит-Булагатский, сельское поселение Усть-Ордынское, п. Усть-Ордынский</t>
  </si>
  <si>
    <t xml:space="preserve">ОМ </t>
  </si>
  <si>
    <t>58.29.12</t>
  </si>
  <si>
    <t>Программа для ЭВМ "1С-Битрикс24". Расширение лицензии Энтерпрайз (1000 пользователей)</t>
  </si>
  <si>
    <t>расширение текущей лицензии на 1000 пользователей</t>
  </si>
  <si>
    <t>Дополнен строками 101-102</t>
  </si>
  <si>
    <t>Дополнен строкой 103</t>
  </si>
  <si>
    <t>61.20.2</t>
  </si>
  <si>
    <t>61.20.3</t>
  </si>
  <si>
    <t>Оказание телелматических услуг связи</t>
  </si>
  <si>
    <t>В качестве НМЦ указана итоговая стоимость прогнозного объёма услуг за 12 календарных месяцев</t>
  </si>
  <si>
    <t>июль  2025</t>
  </si>
  <si>
    <t>ОЭБ</t>
  </si>
  <si>
    <t>71.20.2</t>
  </si>
  <si>
    <t>71.20.19.170</t>
  </si>
  <si>
    <t>Проведение комплексных инженерно-технических и трасологических экспертиз приборов учета электроэнергии</t>
  </si>
  <si>
    <t>Изменены строки 4 и 6 (колонки 8, 11, 12), дополнен строкой 104</t>
  </si>
  <si>
    <t>Ремонт элементов благоустройства, замена кабельных линий по адресу: Иркутская область, п. Залари, ул. Ленина, 105 "б"</t>
  </si>
  <si>
    <t>п. Залари</t>
  </si>
  <si>
    <t>Дополнен строкой 105</t>
  </si>
  <si>
    <t>Ремонт помещений фронт-офиса Братского отделения ООО "Иркутскэнергосбыт" по Дизайн-проекту по адресу: Иркутская область, г. Братск, ж.р. Центральный, ул. Маршала Жукова, д. 3, пом. 1010</t>
  </si>
  <si>
    <t>Дополнен строкой 106</t>
  </si>
  <si>
    <t>Строительство объектов "Коммерческий учёт электрической энергии и устройств сбора и передачи данных в многоквартирных домах в зоне деятельности ООО "Иркутскэнергосбыт" "GSM/RF". Левобережное отделение, Правобережное отделение, Саянское отделение, Тулунское отделение, Черемховское отделение</t>
  </si>
  <si>
    <t>25640000,
25703000,
25604000</t>
  </si>
  <si>
    <t>ОХО</t>
  </si>
  <si>
    <t>Комплексная уборка служебных помещений Правобережного отделения, Иркутского отделения ООО "Иркутскэнергосбыт", расположенных по адресу: г. Иркутск, ул. Байкальская, 259/1, ул. Байкальская, 259 В</t>
  </si>
  <si>
    <t>Дополнен строками 107 и 108; изменена строка 42 (колонки 8, 11, 12), исключены строки 22, 23, 31, 32.</t>
  </si>
  <si>
    <t>Исключается при расчёте СМСП</t>
  </si>
  <si>
    <t>г. Иркутск,
 г. Саянск, 
г. Тулун, 
г. Черемхово</t>
  </si>
  <si>
    <t>43.21.10.210</t>
  </si>
  <si>
    <t>7 точек измерений</t>
  </si>
  <si>
    <t>Иркутская область, Слюдянский муниципальный район</t>
  </si>
  <si>
    <t xml:space="preserve">Дополнен строками 109-111. </t>
  </si>
  <si>
    <t>Строительство объектов "Коммерческий учёт электрической энергии и устройств сбора и передачи данных в многоквартирных домах в зоне деятельности ООО "Иркутскэнергосбыт" Усольское отделение ОДПУ; Ангарское отделение ОДПУ; Левобережное отделение ОДПУ; Правобережное отделение ОДПУ; Братское отделение ОДПУ; Саянское отделение ОДПУ; Тулунское отделение ОДПУ; Черемховское отделение ОДПУ; Шелеховское отделение ОДПУ"</t>
  </si>
  <si>
    <t xml:space="preserve">Включение в состав информационно-измерительной системы коммерческого учета электроэнергии ООО «Иркутскэнергосбыт» дополнительных точек измерения в количестве 7 штук, выполнив комплекс строительно-монтажных, пусконаладочных, поверительных работ: установка компонентов измерительных комплексов (электросчетчики, трансформаторы тока и напряжения, устройства, обеспечивающие сбор, обработку, хранение и передачу данных); поверка счетчиков, трансформаторов тока. 
Услуга будет оказана в части: АИИС КУЭ ООО "Иркутскэнергосбыт" </t>
  </si>
  <si>
    <t>Демонтажные и восстановительные работы по адресу: Иркутская обл., г. Вихоревка, ул. Дзержинского, д. 127Б и ремонт помещений производственного участка Братского отделения ООО "Иркутскэнергосбыт"по адрес: Иркутская область, г. Вихоревка, ул.Ленина, 24</t>
  </si>
  <si>
    <t xml:space="preserve">Дополнен строкой 112. </t>
  </si>
  <si>
    <t>Комплексная уборка служебных помещений Братского отделения ООО "Иркутскэнергосбыт", расположенных по адресу: г. Братск, ул. 25 лет Братскгэсстроя 37Б</t>
  </si>
  <si>
    <t>Комплексная уборка служебных помещений  ЕЭИСЦ ООО "Иркутскэнергосбыт", расположенных по адресу: г. Иркутск, ул. Депутатская, 83 (3 этаж)</t>
  </si>
  <si>
    <t>Комплексная уборка служебных помещений   ООО "Иркутскэнергосбыт", расположенных по адресу: г. Иркутск, ул. Байкальская 239к26а</t>
  </si>
  <si>
    <t>Комплексная уборка служебных помещений и территории Саянского отделения ООО "Иркутскэнергосбыт", расположенных по адресам: г. Саянск, м-он Мирный 30, п. Залари, ул. Ленина 105б, п. Ново-Нукутский, ул. Майская 29А</t>
  </si>
  <si>
    <t>Комплексная уборка служебных помещений и территории Тулунского отделения ООО "Иркутскэнергосбыт", расположенных по адресам: г. Нижнеудинск, ул. Октябрьская 1, п. Куйтун, ул. Карла Маркса 34Б</t>
  </si>
  <si>
    <t>Комплексная уборка служебных помещений Усольского отделения ООО "Иркутскэнергосбыт", расположенных по адресу: г. Усолье-Сибирское, ул. Менделеева 71</t>
  </si>
  <si>
    <t>Комплексная уборка служебных помещений и территории Черемховского отделения ООО "Иркутскэнергосбыт", расположенных по адресу: г. Черемхово, ул. Ф.Патаки 4, п. Михайловка, ул. Горького 11, п. Кутулик, ул. Советская 49А</t>
  </si>
  <si>
    <t>Программа для ЭВМ "1С-Битрикс24". Продление лицензии Энтерпрайз (1000 пользователей)</t>
  </si>
  <si>
    <t>Сертификат "1С-Битрикс24". Маркетплейс" (подписка Энтерпрайз на 12 мес.)</t>
  </si>
  <si>
    <t xml:space="preserve">Дополнен строками 113-124. </t>
  </si>
  <si>
    <t>Монтаж и пуско-наладка пожарно-охранной сигнализации нежилого помещения   (адм. здание инв. №ИЭС000362743) и нежилого здания (гараж инв. №ИЭС000362744) Иркутская область, Боханский р-он, пос. Бохан, ул. К. Маркса, 2Г</t>
  </si>
  <si>
    <t>Бохан</t>
  </si>
  <si>
    <t>Монтаж и пуско-наладка пожарно-охранной сигнализации нежилого помещения  (адм. здание инв. №ИЭС000362971) и нежилого здания (гараж инв. №ИЭС000362972) Иркутская область, Осинский р-он, с. Оса, ул. Свердлова, д. 83А</t>
  </si>
  <si>
    <t xml:space="preserve">Оса </t>
  </si>
  <si>
    <t>43.22.11
43.22.12</t>
  </si>
  <si>
    <t>Ремонт системы отопления, замена узла ввода холодного водоснабжения в арендованных помещениях ООО "Иркутскэнергосбыт" по адресу: Иркутская область, г. Ангарск, ул. Трудовые резервы, 34</t>
  </si>
  <si>
    <t>г.Ангарск</t>
  </si>
  <si>
    <t xml:space="preserve">Дополнен строкой 125. </t>
  </si>
  <si>
    <t>58.29</t>
  </si>
  <si>
    <t>Поставка лицензий и настройка программного обеспечения платформы контакт-центра
ООО "Иркутскэнергосбыт"</t>
  </si>
  <si>
    <t>Ремонт помещений административного здания, гаража и элементов благоустройства территории Нукутского производственного участка Саянского отделения ООО "Иркутскэнергосбыт" по адресу: Иркутская обл., п. Новонукутский, ул. Майская, 29 а.</t>
  </si>
  <si>
    <t>п. Новонукутский</t>
  </si>
  <si>
    <t>41.10</t>
  </si>
  <si>
    <t>41.10.10</t>
  </si>
  <si>
    <t>Разработка рабочей документации по замене ограждения территории Транспортного цеха ООО "Иркутскэнергосбыт" по адресу: Иркутская обл., г. Иркутск, ул. Мухиной, 2г.</t>
  </si>
  <si>
    <t>Включение в состав информационно-измерительной системы коммерческого учета электроэнергии ООО «Иркутскэнергосбыт» дополнительных точек измерения в количестве 7 штук, выполнив комплекс строительно-монтажных, пусконаладочных, поверительных работ: установка компонентов измерительных комплексов (электросчечтики, трасформаторы тока и напряжения, устройства, обеспечивающие сбор, обработку, хранение и передачу данных); поверка счетчиков, трансформаторов тока. 
Услуга будет оказана в части: АИИС КУЭ ООО "Иркутскэнергосбыт" зона Слюдянского отделения</t>
  </si>
  <si>
    <t>январь 2026</t>
  </si>
  <si>
    <t>Дополнен строками 126 - 130.</t>
  </si>
  <si>
    <t>Комплексная уборка служебных помещений  ООО "Иркутскэнергосбыт", расположенных по адресам: Иркутская область, г. Братск, ул. Холоднова, 11; г. Братск, ул. Гайнулина 1</t>
  </si>
  <si>
    <t>1. Ремонт нежилых помещений Братского отделения ООО "Иркутскэнергосбыт" по адресу: Иркутская область, г. Братск, ж.р. Центральный, ул. Маршала Жукова, д. 3, пом. 1010;
2. Ремонт нежилых помещений Братского отделения ООО "Иркутскэнергосбыт" по адресу: Иркутская область, г. Братск, ж.р. Центральный, ул. Маршала Жукова, д. 3, пом. 1011</t>
  </si>
  <si>
    <t>1. Монтаж структурированной кабельной системы (СКС) в помещениях Братского отделения ООО "Иркутскэнергосбыт" по адресу: Иркутская область, городской округ город Братск, город Братск жилой район Центральный, улица Маршала Жукова, дом 3, помещение 1010;
2. Монтаж системы контроля доступа (СКУД) в помещениях Братского отделения ООО "Иркутскэнергосбыт" по адресам: Иркутская область, городской округ город Братск, город Братск жилой район Центральный, улица Маршала Жукова, дом 3, помещение 1010 и Иркутская область, городской округ город Братск, город Братск жилой район Центральный, улица Маршала Жукова, дом 3, помещение 1011;
3. Модернизация объекта «Система учета рабочего времени ООО «Иркутскэнергосбыт» (инв.                  №ИЭС000364678) на объекте ООО «Иркутскэнергосбыт», расположенном по адресам: Иркутская область, городской округ город Братск, город Братск жилой район Центральный, улица Маршала Жукова, дом 3, помещение 1010 и Иркутская область, городской округ город Братск, город Братск жилой район Центральный, улица Маршала Жукова, дом 3, помещение 1011</t>
  </si>
  <si>
    <t>Ремонт нежилых арендованных помещений по адресу: Иркутская область, г. Иркутск, ул. Байкальская, 259</t>
  </si>
  <si>
    <t>Замена дверных блоков в арендованных помещениях и ремонт примыкания кровли по адресу: Иркутская область, г. Черемхово, ул. Ф. Патаки, 4А</t>
  </si>
  <si>
    <t>74.10</t>
  </si>
  <si>
    <t>74.10.11</t>
  </si>
  <si>
    <t>Разработка дизайн-проекта для фронт-офиса по адресу: г. Иркутск, ул. Байкальская, 259 (разработка планировочного решения, эскиза визуализации, чертежа и подготовка комплектации)</t>
  </si>
  <si>
    <t>Анализ предложения</t>
  </si>
  <si>
    <t>Площадь помещения: 425,55 кв.м</t>
  </si>
  <si>
    <t>23.19.6</t>
  </si>
  <si>
    <t>43.29.19.140</t>
  </si>
  <si>
    <t>Инженер Договорного отдела</t>
  </si>
  <si>
    <t>М.В. Сальманова</t>
  </si>
  <si>
    <t>Изменены строки 28 и 30 (колонки 5, 11-13); 109 (колонки 11 и 12); дополнен строками 131 и 132.</t>
  </si>
  <si>
    <t>Брендирования офиса Братского отделения, расположенного по адресу: г. Братск, ул.Маршала Жукова, 3, рекламными и интерьерными изделиями</t>
  </si>
  <si>
    <t>Ремонт помещений административного здания, гаража и элементов благоустройства территории Аларского производственного участка Черемховского отделения                                      ООО "Иркутскэнергосбыт" по адресу: Иркутская обл., п. Кутулик, ул. Советская, 49А</t>
  </si>
  <si>
    <t>Дополнен строкой 133.</t>
  </si>
  <si>
    <t>Комплексная уборка служебных помещений Правобережного отделения ООО "Иркутскэнергосбыт", расположенных по адресу: г. Иркутск, Депутатская 87/6</t>
  </si>
  <si>
    <t>Комплексная уборка служебных помещений и территории Нижнеилимского отделения ООО "Иркутскэнергосбыт" г. Железногорск-Илимский, ул. Янгеля, 8; пос. Рудногорск, ул. Первомайская, 6а; пос. Новая Игирма, ул. Дружбы, 26</t>
  </si>
  <si>
    <t>Предельная цена договора 5 000 000 руб. в год</t>
  </si>
  <si>
    <t xml:space="preserve">Ремонт нежилых арендованных помещений Нижнеудинского производственного участка Тулунского отделения ООО "Иркутскэнергосбыт" по адресу: Иркутская обл., г. Нижнеудинск,  ул. Октябрьская, 1-2
</t>
  </si>
  <si>
    <t>Изменены строки 29 (колонки 5, 11-13); 104, 113, 116, 119 (колонки 11-13); исключены строки 17, 18, 19, 114, 115, 117, 118; добавлены строки 134 и 135.</t>
  </si>
  <si>
    <t>Ремонт арендованных помещений в здании административно-торгового корпуса по адресу: г. Иркутск, ул. Лермонтова, 257 (БЦ "Академический)</t>
  </si>
  <si>
    <t xml:space="preserve">Поставка и монтаж кондиционеров в арендуемых помещениях, расположенных по адресу: Иркутская область, муниципальный район Шелеховский, городское поселение Шелеховское, город Шелехов, проспект Строителей и монтажников, здание 15а </t>
  </si>
  <si>
    <t>Изменена строка 24 (колонки 5, 8-13), исключены строки 25, 33-36 и 38, дополнен новой строкой 136.</t>
  </si>
  <si>
    <t>Ремонт помещений и лестницы вагон-мастерской по адресу: Иркутская область, г. Иркутск, ул. Мухиной, 2Г</t>
  </si>
  <si>
    <t>Дополнен строками 137 и 138.</t>
  </si>
  <si>
    <t>41.1</t>
  </si>
  <si>
    <t>Разработка проектной и рабочей документации "Реконструкция двухэтажного отдельно стоящего кирпичного здания с подвалом (с расширением площадей) инв. ИЭС000363054, расположенного по адресу: Иркутская обл., г. Ангарск, квартал 89, строение 37 – Строительство пристроя к существующему зданию с устройством благоустройства территории"</t>
  </si>
  <si>
    <t>Иркутский район, с.Хомутово</t>
  </si>
  <si>
    <t>Монтаж и пуско-наладка пожарно-охранной сигнализации нежилого одноэтажного здания (контора, инв. ИЭС000363596) и закрытой автомобильной стоянки (инв. ИЭС000364530) по адресу: Иркутская область, Иркутский район, с.Хомутово, ул. Некрасова, д.2</t>
  </si>
  <si>
    <t>Исключены строки 3, 50, 51, 53, 54; изменена строка 5 (колонки 8, 11 и 12); дополнен строкой 139.</t>
  </si>
  <si>
    <t>Ремонт помещений административного здания Саянского отделения ООО "Иркутскэнергосбыт" по адресу: Иркутская область, г. Зима, ул. Коммунистическая, 42 А</t>
  </si>
  <si>
    <t>Ремонт помещений Левобережного отделения ООО "Иркутскэнергосбыт" по адресу: г. Иркутск, ул. Розы Люксембург, 164/1</t>
  </si>
  <si>
    <t>Изменена строка 7 (колонки 8, 11 и 12); дополнен строками 140 и 141.</t>
  </si>
  <si>
    <t>План закупок товаров, работ, услуг на 2025  год (Закупок у СМСП на 2025-2027 годы)</t>
  </si>
  <si>
    <t>от 17.12.2025  № 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</si>
</sst>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$-419]mmmm\ yyyy;@"/>
    <numFmt numFmtId="167" formatCode="_(* #,##0.00_);_(* \(#,##0.00\);_(* &quot;-&quot;??_);_(@_)"/>
    <numFmt numFmtId="168" formatCode="_-* #,##0.00\ _р_._-;\-* #,##0.00\ _р_._-;_-* &quot;-&quot;??\ _р_._-;_-@_-"/>
    <numFmt numFmtId="169" formatCode="#,##0.0"/>
  </numFmts>
  <fonts count="4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8"/>
      <name val="Arial"/>
      <family val="2"/>
    </font>
    <font>
      <sz val="11"/>
      <color indexed="8"/>
      <name val="Arial Narrow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strike/>
      <sz val="11"/>
      <name val="Times New Roman"/>
      <family val="1"/>
      <charset val="204"/>
    </font>
    <font>
      <strike/>
      <sz val="14"/>
      <name val="Times New Roman"/>
      <family val="1"/>
      <charset val="204"/>
    </font>
    <font>
      <sz val="8"/>
      <name val="Arial Cyr"/>
      <charset val="204"/>
    </font>
    <font>
      <strike/>
      <sz val="14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3.5"/>
      <name val="Times New Roman"/>
      <family val="1"/>
      <charset val="204"/>
    </font>
    <font>
      <strike/>
      <sz val="14"/>
      <color theme="1"/>
      <name val="Times New Roman"/>
      <family val="1"/>
      <charset val="204"/>
    </font>
    <font>
      <strike/>
      <sz val="12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2">
    <xf numFmtId="0" fontId="0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6" fillId="3" borderId="0" applyNumberFormat="0" applyBorder="0" applyAlignment="0" applyProtection="0"/>
    <xf numFmtId="0" fontId="8" fillId="20" borderId="1" applyNumberFormat="0" applyAlignment="0" applyProtection="0"/>
    <xf numFmtId="0" fontId="13" fillId="21" borderId="2" applyNumberFormat="0" applyAlignment="0" applyProtection="0"/>
    <xf numFmtId="0" fontId="17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6" fillId="7" borderId="1" applyNumberFormat="0" applyAlignment="0" applyProtection="0"/>
    <xf numFmtId="0" fontId="18" fillId="0" borderId="6" applyNumberFormat="0" applyFill="0" applyAlignment="0" applyProtection="0"/>
    <xf numFmtId="0" fontId="15" fillId="22" borderId="0" applyNumberFormat="0" applyBorder="0" applyAlignment="0" applyProtection="0"/>
    <xf numFmtId="0" fontId="21" fillId="23" borderId="7" applyNumberFormat="0" applyFont="0" applyAlignment="0" applyProtection="0"/>
    <xf numFmtId="0" fontId="7" fillId="20" borderId="8" applyNumberFormat="0" applyAlignment="0" applyProtection="0"/>
    <xf numFmtId="0" fontId="14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164" fontId="4" fillId="0" borderId="0" applyFont="0" applyFill="0" applyBorder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31" fillId="0" borderId="0"/>
    <xf numFmtId="0" fontId="4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21" fillId="0" borderId="0"/>
    <xf numFmtId="0" fontId="4" fillId="0" borderId="0"/>
    <xf numFmtId="0" fontId="21" fillId="0" borderId="0"/>
    <xf numFmtId="0" fontId="32" fillId="0" borderId="0"/>
    <xf numFmtId="0" fontId="4" fillId="0" borderId="0"/>
    <xf numFmtId="0" fontId="25" fillId="0" borderId="0"/>
    <xf numFmtId="0" fontId="21" fillId="0" borderId="0"/>
    <xf numFmtId="0" fontId="2" fillId="0" borderId="0"/>
    <xf numFmtId="0" fontId="24" fillId="0" borderId="0"/>
    <xf numFmtId="0" fontId="2" fillId="0" borderId="0"/>
    <xf numFmtId="0" fontId="26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23" borderId="7" applyNumberFormat="0" applyFont="0" applyAlignment="0" applyProtection="0"/>
    <xf numFmtId="0" fontId="21" fillId="23" borderId="7" applyNumberFormat="0" applyFont="0" applyAlignment="0" applyProtection="0"/>
    <xf numFmtId="0" fontId="21" fillId="23" borderId="7" applyNumberFormat="0" applyFont="0" applyAlignment="0" applyProtection="0"/>
    <xf numFmtId="9" fontId="4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68">
    <xf numFmtId="0" fontId="0" fillId="0" borderId="0" xfId="0"/>
    <xf numFmtId="0" fontId="29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9" fillId="24" borderId="10" xfId="0" applyFont="1" applyFill="1" applyBorder="1" applyAlignment="1">
      <alignment horizontal="center" vertical="center" wrapText="1"/>
    </xf>
    <xf numFmtId="0" fontId="29" fillId="24" borderId="0" xfId="0" applyFont="1" applyFill="1" applyAlignment="1">
      <alignment horizontal="center" vertical="center" wrapText="1"/>
    </xf>
    <xf numFmtId="0" fontId="28" fillId="24" borderId="0" xfId="0" applyFont="1" applyFill="1" applyAlignment="1">
      <alignment horizontal="center" vertical="center" wrapText="1"/>
    </xf>
    <xf numFmtId="4" fontId="28" fillId="24" borderId="0" xfId="0" applyNumberFormat="1" applyFont="1" applyFill="1" applyAlignment="1">
      <alignment horizontal="center" vertical="center" wrapText="1"/>
    </xf>
    <xf numFmtId="166" fontId="28" fillId="24" borderId="0" xfId="0" applyNumberFormat="1" applyFont="1" applyFill="1" applyAlignment="1">
      <alignment horizontal="center" vertical="center" wrapText="1"/>
    </xf>
    <xf numFmtId="0" fontId="30" fillId="0" borderId="0" xfId="0" applyFont="1" applyFill="1" applyAlignment="1">
      <alignment horizontal="left" vertical="center"/>
    </xf>
    <xf numFmtId="0" fontId="33" fillId="0" borderId="0" xfId="0" applyFont="1" applyFill="1" applyAlignment="1">
      <alignment horizontal="left" vertical="center"/>
    </xf>
    <xf numFmtId="0" fontId="27" fillId="24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8" fillId="25" borderId="1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24" borderId="0" xfId="160" applyFont="1" applyFill="1" applyBorder="1" applyAlignment="1">
      <alignment horizontal="center" vertical="center" wrapText="1"/>
    </xf>
    <xf numFmtId="0" fontId="27" fillId="0" borderId="0" xfId="160" applyFont="1" applyFill="1" applyBorder="1" applyAlignment="1">
      <alignment horizontal="center" vertical="center" wrapText="1"/>
    </xf>
    <xf numFmtId="0" fontId="28" fillId="24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3" fontId="27" fillId="24" borderId="0" xfId="160" applyNumberFormat="1" applyFont="1" applyFill="1" applyBorder="1" applyAlignment="1">
      <alignment horizontal="center" vertical="center" wrapText="1"/>
    </xf>
    <xf numFmtId="3" fontId="28" fillId="0" borderId="0" xfId="0" applyNumberFormat="1" applyFont="1" applyFill="1" applyBorder="1" applyAlignment="1">
      <alignment horizontal="center" vertical="center" wrapText="1"/>
    </xf>
    <xf numFmtId="49" fontId="27" fillId="0" borderId="0" xfId="0" applyNumberFormat="1" applyFont="1" applyFill="1" applyBorder="1" applyAlignment="1">
      <alignment horizontal="center" vertical="center" wrapText="1"/>
    </xf>
    <xf numFmtId="0" fontId="29" fillId="24" borderId="0" xfId="0" applyFont="1" applyFill="1" applyBorder="1" applyAlignment="1">
      <alignment horizontal="center" vertical="center" wrapText="1"/>
    </xf>
    <xf numFmtId="0" fontId="28" fillId="27" borderId="10" xfId="160" applyFont="1" applyFill="1" applyBorder="1" applyAlignment="1">
      <alignment horizontal="center" vertical="center" wrapText="1"/>
    </xf>
    <xf numFmtId="0" fontId="28" fillId="27" borderId="10" xfId="0" applyFont="1" applyFill="1" applyBorder="1" applyAlignment="1">
      <alignment horizontal="left" vertical="center" wrapText="1"/>
    </xf>
    <xf numFmtId="0" fontId="28" fillId="27" borderId="10" xfId="0" applyFont="1" applyFill="1" applyBorder="1" applyAlignment="1">
      <alignment horizontal="center" vertical="center" wrapText="1"/>
    </xf>
    <xf numFmtId="3" fontId="28" fillId="27" borderId="10" xfId="0" applyNumberFormat="1" applyFont="1" applyFill="1" applyBorder="1" applyAlignment="1">
      <alignment horizontal="center" vertical="center" wrapText="1"/>
    </xf>
    <xf numFmtId="4" fontId="28" fillId="27" borderId="10" xfId="0" applyNumberFormat="1" applyFont="1" applyFill="1" applyBorder="1" applyAlignment="1">
      <alignment horizontal="center" vertical="center" wrapText="1"/>
    </xf>
    <xf numFmtId="49" fontId="28" fillId="27" borderId="10" xfId="160" applyNumberFormat="1" applyFont="1" applyFill="1" applyBorder="1" applyAlignment="1">
      <alignment horizontal="center" vertical="center" wrapText="1"/>
    </xf>
    <xf numFmtId="0" fontId="28" fillId="26" borderId="10" xfId="160" applyFont="1" applyFill="1" applyBorder="1" applyAlignment="1">
      <alignment horizontal="center" vertical="center" wrapText="1"/>
    </xf>
    <xf numFmtId="0" fontId="28" fillId="26" borderId="10" xfId="0" applyFont="1" applyFill="1" applyBorder="1" applyAlignment="1">
      <alignment horizontal="center" vertical="center" wrapText="1"/>
    </xf>
    <xf numFmtId="3" fontId="28" fillId="26" borderId="10" xfId="0" applyNumberFormat="1" applyFont="1" applyFill="1" applyBorder="1" applyAlignment="1">
      <alignment horizontal="center" vertical="center" wrapText="1"/>
    </xf>
    <xf numFmtId="4" fontId="28" fillId="26" borderId="10" xfId="0" applyNumberFormat="1" applyFont="1" applyFill="1" applyBorder="1" applyAlignment="1">
      <alignment horizontal="center" vertical="center" wrapText="1"/>
    </xf>
    <xf numFmtId="49" fontId="28" fillId="26" borderId="10" xfId="160" applyNumberFormat="1" applyFont="1" applyFill="1" applyBorder="1" applyAlignment="1">
      <alignment horizontal="center" vertical="center" wrapText="1"/>
    </xf>
    <xf numFmtId="3" fontId="28" fillId="24" borderId="0" xfId="0" applyNumberFormat="1" applyFont="1" applyFill="1" applyBorder="1" applyAlignment="1">
      <alignment horizontal="center" vertical="center" wrapText="1"/>
    </xf>
    <xf numFmtId="0" fontId="28" fillId="24" borderId="0" xfId="0" applyFont="1" applyFill="1" applyBorder="1" applyAlignment="1">
      <alignment horizontal="left" vertical="center" wrapText="1"/>
    </xf>
    <xf numFmtId="0" fontId="28" fillId="0" borderId="0" xfId="0" applyFont="1" applyFill="1" applyAlignment="1">
      <alignment horizontal="left" vertical="center"/>
    </xf>
    <xf numFmtId="0" fontId="28" fillId="25" borderId="10" xfId="0" applyFont="1" applyFill="1" applyBorder="1" applyAlignment="1">
      <alignment horizontal="left" vertical="center" wrapText="1"/>
    </xf>
    <xf numFmtId="3" fontId="28" fillId="25" borderId="10" xfId="0" applyNumberFormat="1" applyFont="1" applyFill="1" applyBorder="1" applyAlignment="1">
      <alignment horizontal="center" vertical="center" wrapText="1"/>
    </xf>
    <xf numFmtId="4" fontId="28" fillId="25" borderId="10" xfId="0" applyNumberFormat="1" applyFont="1" applyFill="1" applyBorder="1" applyAlignment="1">
      <alignment horizontal="center" vertical="center" wrapText="1"/>
    </xf>
    <xf numFmtId="49" fontId="28" fillId="25" borderId="10" xfId="0" applyNumberFormat="1" applyFont="1" applyFill="1" applyBorder="1" applyAlignment="1">
      <alignment horizontal="center" vertical="center" wrapText="1"/>
    </xf>
    <xf numFmtId="0" fontId="28" fillId="25" borderId="10" xfId="160" applyFont="1" applyFill="1" applyBorder="1" applyAlignment="1">
      <alignment horizontal="center" vertical="center" wrapText="1"/>
    </xf>
    <xf numFmtId="49" fontId="28" fillId="25" borderId="10" xfId="160" applyNumberFormat="1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3" fillId="24" borderId="0" xfId="0" applyFont="1" applyFill="1" applyAlignment="1">
      <alignment horizontal="left" vertical="center"/>
    </xf>
    <xf numFmtId="0" fontId="33" fillId="0" borderId="11" xfId="0" applyFont="1" applyFill="1" applyBorder="1" applyAlignment="1">
      <alignment horizontal="center" vertical="center" wrapText="1"/>
    </xf>
    <xf numFmtId="0" fontId="28" fillId="0" borderId="0" xfId="16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49" fontId="28" fillId="0" borderId="0" xfId="16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vertical="center" wrapText="1"/>
    </xf>
    <xf numFmtId="4" fontId="29" fillId="0" borderId="0" xfId="0" applyNumberFormat="1" applyFont="1" applyFill="1" applyAlignment="1">
      <alignment horizontal="center" vertical="center" wrapText="1"/>
    </xf>
    <xf numFmtId="4" fontId="27" fillId="28" borderId="11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left" vertical="center" wrapText="1"/>
    </xf>
    <xf numFmtId="4" fontId="27" fillId="25" borderId="11" xfId="0" applyNumberFormat="1" applyFont="1" applyFill="1" applyBorder="1" applyAlignment="1">
      <alignment vertical="center" wrapText="1"/>
    </xf>
    <xf numFmtId="0" fontId="33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27" fillId="24" borderId="10" xfId="0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left" vertical="top" wrapText="1"/>
    </xf>
    <xf numFmtId="0" fontId="28" fillId="24" borderId="0" xfId="0" applyFont="1" applyFill="1" applyAlignment="1">
      <alignment horizontal="left" vertical="center" wrapText="1"/>
    </xf>
    <xf numFmtId="4" fontId="28" fillId="24" borderId="0" xfId="0" applyNumberFormat="1" applyFont="1" applyFill="1" applyBorder="1" applyAlignment="1">
      <alignment horizontal="center" vertical="center" wrapText="1"/>
    </xf>
    <xf numFmtId="0" fontId="30" fillId="24" borderId="0" xfId="0" applyFont="1" applyFill="1" applyAlignment="1">
      <alignment horizontal="center" vertical="center" wrapText="1"/>
    </xf>
    <xf numFmtId="0" fontId="30" fillId="24" borderId="0" xfId="0" applyFont="1" applyFill="1" applyAlignment="1">
      <alignment horizontal="left" vertical="center" wrapText="1"/>
    </xf>
    <xf numFmtId="0" fontId="30" fillId="24" borderId="0" xfId="0" applyFont="1" applyFill="1" applyAlignment="1">
      <alignment horizontal="right" vertical="center" wrapText="1"/>
    </xf>
    <xf numFmtId="2" fontId="27" fillId="24" borderId="11" xfId="0" applyNumberFormat="1" applyFont="1" applyFill="1" applyBorder="1" applyAlignment="1">
      <alignment horizontal="right" vertical="center" wrapText="1"/>
    </xf>
    <xf numFmtId="0" fontId="30" fillId="24" borderId="0" xfId="0" applyFont="1" applyFill="1" applyAlignment="1">
      <alignment vertical="center" wrapText="1"/>
    </xf>
    <xf numFmtId="0" fontId="28" fillId="24" borderId="0" xfId="160" applyFont="1" applyFill="1" applyBorder="1" applyAlignment="1">
      <alignment horizontal="center" vertical="center" wrapText="1"/>
    </xf>
    <xf numFmtId="49" fontId="28" fillId="24" borderId="0" xfId="160" applyNumberFormat="1" applyFont="1" applyFill="1" applyBorder="1" applyAlignment="1">
      <alignment horizontal="center" vertical="center" wrapText="1"/>
    </xf>
    <xf numFmtId="0" fontId="27" fillId="24" borderId="0" xfId="0" applyFont="1" applyFill="1" applyBorder="1" applyAlignment="1">
      <alignment horizontal="center" vertical="center" wrapText="1"/>
    </xf>
    <xf numFmtId="49" fontId="27" fillId="24" borderId="0" xfId="0" applyNumberFormat="1" applyFont="1" applyFill="1" applyBorder="1" applyAlignment="1">
      <alignment horizontal="center" vertical="center" wrapText="1"/>
    </xf>
    <xf numFmtId="4" fontId="27" fillId="29" borderId="11" xfId="0" applyNumberFormat="1" applyFont="1" applyFill="1" applyBorder="1" applyAlignment="1">
      <alignment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49" fontId="28" fillId="26" borderId="10" xfId="0" applyNumberFormat="1" applyFont="1" applyFill="1" applyBorder="1" applyAlignment="1">
      <alignment horizontal="center" vertical="center" wrapText="1"/>
    </xf>
    <xf numFmtId="49" fontId="28" fillId="27" borderId="10" xfId="0" applyNumberFormat="1" applyFont="1" applyFill="1" applyBorder="1" applyAlignment="1">
      <alignment horizontal="center" vertical="center" wrapText="1"/>
    </xf>
    <xf numFmtId="4" fontId="33" fillId="24" borderId="0" xfId="0" applyNumberFormat="1" applyFont="1" applyFill="1" applyAlignment="1">
      <alignment horizontal="center" vertical="center" wrapText="1"/>
    </xf>
    <xf numFmtId="4" fontId="29" fillId="24" borderId="0" xfId="0" applyNumberFormat="1" applyFont="1" applyFill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left" vertical="top" wrapText="1"/>
    </xf>
    <xf numFmtId="4" fontId="30" fillId="24" borderId="0" xfId="0" applyNumberFormat="1" applyFont="1" applyFill="1" applyAlignment="1">
      <alignment horizontal="center" vertical="center" wrapText="1"/>
    </xf>
    <xf numFmtId="4" fontId="30" fillId="24" borderId="0" xfId="0" applyNumberFormat="1" applyFont="1" applyFill="1" applyAlignment="1">
      <alignment horizontal="left" vertical="center" wrapText="1"/>
    </xf>
    <xf numFmtId="4" fontId="27" fillId="24" borderId="0" xfId="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left" vertical="center" wrapText="1"/>
    </xf>
    <xf numFmtId="3" fontId="28" fillId="24" borderId="10" xfId="0" applyNumberFormat="1" applyFont="1" applyFill="1" applyBorder="1" applyAlignment="1">
      <alignment horizontal="center" vertical="center" wrapText="1"/>
    </xf>
    <xf numFmtId="49" fontId="28" fillId="24" borderId="10" xfId="0" applyNumberFormat="1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 vertical="center" wrapText="1"/>
    </xf>
    <xf numFmtId="0" fontId="28" fillId="24" borderId="10" xfId="160" applyFont="1" applyFill="1" applyBorder="1" applyAlignment="1">
      <alignment horizontal="center" vertical="center" wrapText="1"/>
    </xf>
    <xf numFmtId="3" fontId="34" fillId="24" borderId="10" xfId="0" applyNumberFormat="1" applyFont="1" applyFill="1" applyBorder="1" applyAlignment="1">
      <alignment horizontal="center" vertical="center" wrapText="1"/>
    </xf>
    <xf numFmtId="49" fontId="28" fillId="24" borderId="10" xfId="160" applyNumberFormat="1" applyFont="1" applyFill="1" applyBorder="1" applyAlignment="1">
      <alignment horizontal="center" vertical="center" wrapText="1"/>
    </xf>
    <xf numFmtId="14" fontId="27" fillId="0" borderId="10" xfId="0" applyNumberFormat="1" applyFont="1" applyBorder="1" applyAlignment="1">
      <alignment horizontal="center" vertical="center"/>
    </xf>
    <xf numFmtId="3" fontId="28" fillId="0" borderId="10" xfId="0" applyNumberFormat="1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9" fillId="25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horizontal="center" vertical="center" wrapText="1"/>
    </xf>
    <xf numFmtId="0" fontId="28" fillId="0" borderId="10" xfId="0" applyFont="1" applyFill="1" applyBorder="1" applyAlignment="1">
      <alignment horizontal="left" vertical="center" wrapText="1"/>
    </xf>
    <xf numFmtId="0" fontId="28" fillId="31" borderId="10" xfId="0" applyFont="1" applyFill="1" applyBorder="1" applyAlignment="1">
      <alignment horizontal="center" vertical="center" wrapText="1"/>
    </xf>
    <xf numFmtId="0" fontId="28" fillId="25" borderId="10" xfId="0" applyFont="1" applyFill="1" applyBorder="1" applyAlignment="1">
      <alignment horizontal="center" vertical="center"/>
    </xf>
    <xf numFmtId="0" fontId="28" fillId="0" borderId="10" xfId="160" applyFont="1" applyFill="1" applyBorder="1" applyAlignment="1">
      <alignment horizontal="center" vertical="center" wrapText="1"/>
    </xf>
    <xf numFmtId="0" fontId="27" fillId="25" borderId="10" xfId="0" applyFont="1" applyFill="1" applyBorder="1" applyAlignment="1">
      <alignment horizontal="center" vertical="center" wrapText="1"/>
    </xf>
    <xf numFmtId="0" fontId="34" fillId="25" borderId="10" xfId="0" applyFont="1" applyFill="1" applyBorder="1" applyAlignment="1">
      <alignment horizontal="center" vertical="center" wrapText="1"/>
    </xf>
    <xf numFmtId="4" fontId="34" fillId="25" borderId="10" xfId="0" applyNumberFormat="1" applyFont="1" applyFill="1" applyBorder="1" applyAlignment="1">
      <alignment horizontal="center" vertical="center" wrapText="1"/>
    </xf>
    <xf numFmtId="1" fontId="28" fillId="24" borderId="10" xfId="0" applyNumberFormat="1" applyFont="1" applyFill="1" applyBorder="1" applyAlignment="1">
      <alignment horizontal="center" vertical="center" wrapText="1"/>
    </xf>
    <xf numFmtId="169" fontId="28" fillId="25" borderId="10" xfId="0" applyNumberFormat="1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left" vertical="top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0" fontId="27" fillId="29" borderId="0" xfId="0" applyFont="1" applyFill="1" applyAlignment="1">
      <alignment horizontal="center" vertical="center" wrapText="1"/>
    </xf>
    <xf numFmtId="169" fontId="28" fillId="24" borderId="10" xfId="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left" vertical="top" wrapText="1"/>
    </xf>
    <xf numFmtId="0" fontId="28" fillId="24" borderId="10" xfId="0" applyFont="1" applyFill="1" applyBorder="1" applyAlignment="1">
      <alignment horizontal="center" vertical="center" wrapText="1"/>
    </xf>
    <xf numFmtId="0" fontId="28" fillId="30" borderId="10" xfId="0" applyFont="1" applyFill="1" applyBorder="1" applyAlignment="1">
      <alignment horizontal="center" vertical="center" wrapText="1"/>
    </xf>
    <xf numFmtId="0" fontId="28" fillId="26" borderId="10" xfId="0" applyFont="1" applyFill="1" applyBorder="1" applyAlignment="1">
      <alignment horizontal="left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0" fontId="36" fillId="30" borderId="10" xfId="0" applyFont="1" applyFill="1" applyBorder="1" applyAlignment="1">
      <alignment horizontal="center" vertical="center" wrapText="1"/>
    </xf>
    <xf numFmtId="0" fontId="36" fillId="30" borderId="10" xfId="0" applyFont="1" applyFill="1" applyBorder="1" applyAlignment="1">
      <alignment horizontal="left" vertical="center" wrapText="1"/>
    </xf>
    <xf numFmtId="3" fontId="36" fillId="30" borderId="10" xfId="0" applyNumberFormat="1" applyFont="1" applyFill="1" applyBorder="1" applyAlignment="1">
      <alignment horizontal="center" vertical="center" wrapText="1"/>
    </xf>
    <xf numFmtId="4" fontId="36" fillId="30" borderId="10" xfId="0" applyNumberFormat="1" applyFont="1" applyFill="1" applyBorder="1" applyAlignment="1">
      <alignment horizontal="center" vertical="center" wrapText="1"/>
    </xf>
    <xf numFmtId="49" fontId="36" fillId="30" borderId="10" xfId="0" applyNumberFormat="1" applyFont="1" applyFill="1" applyBorder="1" applyAlignment="1">
      <alignment horizontal="center" vertical="center" wrapText="1"/>
    </xf>
    <xf numFmtId="49" fontId="36" fillId="30" borderId="10" xfId="16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9" fillId="25" borderId="10" xfId="0" applyFont="1" applyFill="1" applyBorder="1" applyAlignment="1">
      <alignment horizontal="left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9" fillId="24" borderId="10" xfId="0" applyFont="1" applyFill="1" applyBorder="1" applyAlignment="1">
      <alignment horizontal="left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0" borderId="10" xfId="0" applyNumberFormat="1" applyFont="1" applyFill="1" applyBorder="1" applyAlignment="1">
      <alignment horizontal="center" vertical="center" wrapText="1"/>
    </xf>
    <xf numFmtId="49" fontId="28" fillId="0" borderId="10" xfId="0" applyNumberFormat="1" applyFont="1" applyFill="1" applyBorder="1" applyAlignment="1">
      <alignment horizontal="center" vertical="center" wrapText="1"/>
    </xf>
    <xf numFmtId="49" fontId="28" fillId="0" borderId="10" xfId="160" applyNumberFormat="1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left" vertical="center" wrapText="1"/>
    </xf>
    <xf numFmtId="1" fontId="28" fillId="0" borderId="10" xfId="0" applyNumberFormat="1" applyFont="1" applyBorder="1" applyAlignment="1">
      <alignment horizontal="center" vertical="center" wrapText="1"/>
    </xf>
    <xf numFmtId="3" fontId="28" fillId="0" borderId="10" xfId="0" applyNumberFormat="1" applyFont="1" applyBorder="1" applyAlignment="1">
      <alignment horizontal="center" vertical="center" wrapText="1"/>
    </xf>
    <xf numFmtId="4" fontId="28" fillId="0" borderId="10" xfId="0" applyNumberFormat="1" applyFont="1" applyBorder="1" applyAlignment="1">
      <alignment horizontal="center" vertical="center" wrapText="1"/>
    </xf>
    <xf numFmtId="49" fontId="28" fillId="0" borderId="10" xfId="160" applyNumberFormat="1" applyFont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36" fillId="32" borderId="10" xfId="0" applyFont="1" applyFill="1" applyBorder="1" applyAlignment="1">
      <alignment horizontal="center" vertical="center" wrapText="1"/>
    </xf>
    <xf numFmtId="0" fontId="36" fillId="32" borderId="10" xfId="0" applyFont="1" applyFill="1" applyBorder="1" applyAlignment="1">
      <alignment horizontal="left" vertical="center" wrapText="1"/>
    </xf>
    <xf numFmtId="3" fontId="36" fillId="32" borderId="10" xfId="0" applyNumberFormat="1" applyFont="1" applyFill="1" applyBorder="1" applyAlignment="1">
      <alignment horizontal="center" vertical="center" wrapText="1"/>
    </xf>
    <xf numFmtId="4" fontId="36" fillId="32" borderId="10" xfId="0" applyNumberFormat="1" applyFont="1" applyFill="1" applyBorder="1" applyAlignment="1">
      <alignment horizontal="center" vertical="center" wrapText="1"/>
    </xf>
    <xf numFmtId="49" fontId="36" fillId="32" borderId="10" xfId="0" applyNumberFormat="1" applyFont="1" applyFill="1" applyBorder="1" applyAlignment="1">
      <alignment horizontal="center" vertical="center" wrapText="1"/>
    </xf>
    <xf numFmtId="0" fontId="36" fillId="32" borderId="10" xfId="160" applyFont="1" applyFill="1" applyBorder="1" applyAlignment="1">
      <alignment horizontal="center" vertical="center" wrapText="1"/>
    </xf>
    <xf numFmtId="49" fontId="36" fillId="32" borderId="10" xfId="16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8" fillId="24" borderId="15" xfId="0" applyFont="1" applyFill="1" applyBorder="1" applyAlignment="1">
      <alignment horizontal="center" vertical="center" wrapText="1"/>
    </xf>
    <xf numFmtId="0" fontId="28" fillId="24" borderId="15" xfId="0" applyFont="1" applyFill="1" applyBorder="1" applyAlignment="1">
      <alignment horizontal="left" vertical="center" wrapText="1"/>
    </xf>
    <xf numFmtId="3" fontId="28" fillId="24" borderId="15" xfId="0" applyNumberFormat="1" applyFont="1" applyFill="1" applyBorder="1" applyAlignment="1">
      <alignment horizontal="center" vertical="center" wrapText="1"/>
    </xf>
    <xf numFmtId="4" fontId="28" fillId="24" borderId="15" xfId="0" applyNumberFormat="1" applyFont="1" applyFill="1" applyBorder="1" applyAlignment="1">
      <alignment horizontal="center" vertical="center" wrapText="1"/>
    </xf>
    <xf numFmtId="49" fontId="28" fillId="24" borderId="15" xfId="0" applyNumberFormat="1" applyFont="1" applyFill="1" applyBorder="1" applyAlignment="1">
      <alignment horizontal="center" vertical="center" wrapText="1"/>
    </xf>
    <xf numFmtId="49" fontId="28" fillId="24" borderId="15" xfId="16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38" fillId="30" borderId="10" xfId="0" applyFont="1" applyFill="1" applyBorder="1" applyAlignment="1">
      <alignment horizontal="center" vertical="center" wrapText="1"/>
    </xf>
    <xf numFmtId="0" fontId="38" fillId="30" borderId="10" xfId="160" applyFont="1" applyFill="1" applyBorder="1" applyAlignment="1">
      <alignment horizontal="center" vertical="center" wrapText="1"/>
    </xf>
    <xf numFmtId="0" fontId="38" fillId="30" borderId="10" xfId="0" applyFont="1" applyFill="1" applyBorder="1" applyAlignment="1">
      <alignment horizontal="left" vertical="center" wrapText="1"/>
    </xf>
    <xf numFmtId="1" fontId="38" fillId="30" borderId="10" xfId="0" applyNumberFormat="1" applyFont="1" applyFill="1" applyBorder="1" applyAlignment="1">
      <alignment horizontal="center" vertical="center" wrapText="1"/>
    </xf>
    <xf numFmtId="49" fontId="38" fillId="30" borderId="10" xfId="0" applyNumberFormat="1" applyFont="1" applyFill="1" applyBorder="1" applyAlignment="1">
      <alignment horizontal="center" vertical="center" wrapText="1"/>
    </xf>
    <xf numFmtId="3" fontId="38" fillId="30" borderId="10" xfId="0" applyNumberFormat="1" applyFont="1" applyFill="1" applyBorder="1" applyAlignment="1">
      <alignment horizontal="center" vertical="center" wrapText="1"/>
    </xf>
    <xf numFmtId="4" fontId="38" fillId="30" borderId="10" xfId="0" applyNumberFormat="1" applyFont="1" applyFill="1" applyBorder="1" applyAlignment="1">
      <alignment horizontal="center" vertical="center" wrapText="1"/>
    </xf>
    <xf numFmtId="49" fontId="38" fillId="30" borderId="10" xfId="16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39" fillId="25" borderId="10" xfId="0" applyFont="1" applyFill="1" applyBorder="1" applyAlignment="1">
      <alignment horizontal="left" vertical="center" wrapText="1"/>
    </xf>
    <xf numFmtId="0" fontId="39" fillId="24" borderId="10" xfId="0" applyFont="1" applyFill="1" applyBorder="1" applyAlignment="1">
      <alignment horizontal="left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1" fontId="28" fillId="0" borderId="10" xfId="0" applyNumberFormat="1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24" borderId="14" xfId="0" applyFont="1" applyFill="1" applyBorder="1" applyAlignment="1">
      <alignment horizontal="center" vertical="center" wrapText="1"/>
    </xf>
    <xf numFmtId="0" fontId="28" fillId="25" borderId="16" xfId="0" applyFont="1" applyFill="1" applyBorder="1" applyAlignment="1">
      <alignment horizontal="center" vertical="center" wrapText="1"/>
    </xf>
    <xf numFmtId="0" fontId="28" fillId="25" borderId="16" xfId="0" applyFont="1" applyFill="1" applyBorder="1" applyAlignment="1">
      <alignment horizontal="left" vertical="center" wrapText="1"/>
    </xf>
    <xf numFmtId="3" fontId="28" fillId="25" borderId="16" xfId="0" applyNumberFormat="1" applyFont="1" applyFill="1" applyBorder="1" applyAlignment="1">
      <alignment horizontal="center" vertical="center" wrapText="1"/>
    </xf>
    <xf numFmtId="4" fontId="28" fillId="25" borderId="16" xfId="0" applyNumberFormat="1" applyFont="1" applyFill="1" applyBorder="1" applyAlignment="1">
      <alignment horizontal="center" vertical="center" wrapText="1"/>
    </xf>
    <xf numFmtId="49" fontId="28" fillId="25" borderId="16" xfId="0" applyNumberFormat="1" applyFont="1" applyFill="1" applyBorder="1" applyAlignment="1">
      <alignment horizontal="center" vertical="center" wrapText="1"/>
    </xf>
    <xf numFmtId="49" fontId="28" fillId="25" borderId="16" xfId="160" applyNumberFormat="1" applyFont="1" applyFill="1" applyBorder="1" applyAlignment="1">
      <alignment horizontal="center" vertical="center" wrapText="1"/>
    </xf>
    <xf numFmtId="1" fontId="28" fillId="25" borderId="10" xfId="0" applyNumberFormat="1" applyFont="1" applyFill="1" applyBorder="1" applyAlignment="1">
      <alignment horizontal="center" vertical="center" wrapText="1"/>
    </xf>
    <xf numFmtId="0" fontId="29" fillId="25" borderId="0" xfId="0" applyFont="1" applyFill="1" applyBorder="1" applyAlignment="1">
      <alignment horizontal="center" vertical="center" wrapText="1"/>
    </xf>
    <xf numFmtId="0" fontId="36" fillId="25" borderId="10" xfId="0" applyFont="1" applyFill="1" applyBorder="1" applyAlignment="1">
      <alignment horizontal="center" vertical="center" wrapText="1"/>
    </xf>
    <xf numFmtId="0" fontId="36" fillId="25" borderId="10" xfId="160" applyFont="1" applyFill="1" applyBorder="1" applyAlignment="1">
      <alignment horizontal="center" vertical="center" wrapText="1"/>
    </xf>
    <xf numFmtId="0" fontId="36" fillId="25" borderId="10" xfId="0" applyFont="1" applyFill="1" applyBorder="1" applyAlignment="1">
      <alignment horizontal="left" vertical="center" wrapText="1"/>
    </xf>
    <xf numFmtId="169" fontId="36" fillId="25" borderId="10" xfId="0" applyNumberFormat="1" applyFont="1" applyFill="1" applyBorder="1" applyAlignment="1">
      <alignment horizontal="center" vertical="center" wrapText="1"/>
    </xf>
    <xf numFmtId="3" fontId="36" fillId="25" borderId="10" xfId="0" applyNumberFormat="1" applyFont="1" applyFill="1" applyBorder="1" applyAlignment="1">
      <alignment horizontal="center" vertical="center" wrapText="1"/>
    </xf>
    <xf numFmtId="4" fontId="36" fillId="25" borderId="10" xfId="0" applyNumberFormat="1" applyFont="1" applyFill="1" applyBorder="1" applyAlignment="1">
      <alignment horizontal="center" vertical="center" wrapText="1"/>
    </xf>
    <xf numFmtId="49" fontId="36" fillId="25" borderId="10" xfId="160" applyNumberFormat="1" applyFont="1" applyFill="1" applyBorder="1" applyAlignment="1">
      <alignment horizontal="center" vertical="center" wrapText="1"/>
    </xf>
    <xf numFmtId="0" fontId="27" fillId="30" borderId="0" xfId="0" applyFont="1" applyFill="1" applyAlignment="1">
      <alignment horizontal="center" vertical="center" wrapText="1"/>
    </xf>
    <xf numFmtId="0" fontId="39" fillId="24" borderId="10" xfId="0" applyFont="1" applyFill="1" applyBorder="1" applyAlignment="1">
      <alignment horizontal="center" vertical="center" wrapText="1"/>
    </xf>
    <xf numFmtId="0" fontId="39" fillId="25" borderId="10" xfId="0" applyFont="1" applyFill="1" applyBorder="1" applyAlignment="1">
      <alignment horizontal="center" vertical="center" wrapText="1"/>
    </xf>
    <xf numFmtId="0" fontId="40" fillId="0" borderId="10" xfId="0" applyFont="1" applyBorder="1" applyAlignment="1">
      <alignment horizontal="left" vertical="center" wrapText="1"/>
    </xf>
    <xf numFmtId="0" fontId="40" fillId="24" borderId="10" xfId="0" applyFont="1" applyFill="1" applyBorder="1" applyAlignment="1">
      <alignment horizontal="left" vertical="center" wrapText="1"/>
    </xf>
    <xf numFmtId="0" fontId="40" fillId="24" borderId="10" xfId="160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36" fillId="30" borderId="10" xfId="160" applyFont="1" applyFill="1" applyBorder="1" applyAlignment="1">
      <alignment horizontal="center" vertical="center" wrapText="1"/>
    </xf>
    <xf numFmtId="0" fontId="42" fillId="30" borderId="10" xfId="0" applyFont="1" applyFill="1" applyBorder="1" applyAlignment="1">
      <alignment horizontal="center" vertical="center" wrapText="1"/>
    </xf>
    <xf numFmtId="4" fontId="41" fillId="30" borderId="10" xfId="0" applyNumberFormat="1" applyFont="1" applyFill="1" applyBorder="1" applyAlignment="1">
      <alignment horizontal="center" vertical="center" wrapText="1"/>
    </xf>
    <xf numFmtId="0" fontId="29" fillId="30" borderId="0" xfId="0" applyFont="1" applyFill="1" applyAlignment="1">
      <alignment horizontal="center" vertical="center" wrapText="1"/>
    </xf>
    <xf numFmtId="0" fontId="28" fillId="24" borderId="10" xfId="0" applyFont="1" applyFill="1" applyBorder="1" applyAlignment="1">
      <alignment horizontal="left" vertical="top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49" fontId="28" fillId="27" borderId="10" xfId="0" applyNumberFormat="1" applyFont="1" applyFill="1" applyBorder="1" applyAlignment="1">
      <alignment horizontal="left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49" fontId="28" fillId="24" borderId="10" xfId="0" applyNumberFormat="1" applyFont="1" applyFill="1" applyBorder="1" applyAlignment="1">
      <alignment horizontal="left" vertical="center" wrapText="1"/>
    </xf>
    <xf numFmtId="0" fontId="40" fillId="25" borderId="10" xfId="0" applyFont="1" applyFill="1" applyBorder="1" applyAlignment="1">
      <alignment horizontal="left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49" fontId="40" fillId="24" borderId="10" xfId="0" applyNumberFormat="1" applyFont="1" applyFill="1" applyBorder="1" applyAlignment="1">
      <alignment horizontal="left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right" vertical="center" wrapText="1"/>
    </xf>
    <xf numFmtId="0" fontId="30" fillId="0" borderId="0" xfId="0" applyFont="1" applyFill="1" applyAlignment="1">
      <alignment horizontal="left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  <xf numFmtId="4" fontId="27" fillId="24" borderId="10" xfId="0" applyNumberFormat="1" applyFont="1" applyFill="1" applyBorder="1" applyAlignment="1">
      <alignment horizontal="center" vertical="center" wrapText="1"/>
    </xf>
    <xf numFmtId="0" fontId="33" fillId="24" borderId="0" xfId="0" applyFont="1" applyFill="1" applyAlignment="1">
      <alignment horizontal="center" vertical="center" wrapText="1"/>
    </xf>
    <xf numFmtId="4" fontId="33" fillId="24" borderId="0" xfId="0" applyNumberFormat="1" applyFont="1" applyFill="1" applyAlignment="1">
      <alignment horizontal="center" vertical="center" wrapText="1"/>
    </xf>
    <xf numFmtId="166" fontId="33" fillId="24" borderId="0" xfId="0" applyNumberFormat="1" applyFont="1" applyFill="1" applyAlignment="1">
      <alignment horizontal="center" vertical="center" wrapText="1"/>
    </xf>
    <xf numFmtId="0" fontId="28" fillId="24" borderId="10" xfId="0" applyFont="1" applyFill="1" applyBorder="1" applyAlignment="1">
      <alignment horizontal="left" vertical="top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166" fontId="28" fillId="24" borderId="10" xfId="0" applyNumberFormat="1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7" fillId="0" borderId="12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</cellXfs>
  <cellStyles count="272">
    <cellStyle name=" 1" xfId="1" xr:uid="{00000000-0005-0000-0000-000000000000}"/>
    <cellStyle name="_АХК 2007" xfId="2" xr:uid="{00000000-0005-0000-0000-000001000000}"/>
    <cellStyle name="_Заявки 2004 ОКС" xfId="3" xr:uid="{00000000-0005-0000-0000-000002000000}"/>
    <cellStyle name="_ОКС 1 кв" xfId="4" xr:uid="{00000000-0005-0000-0000-000003000000}"/>
    <cellStyle name="_переход от болванки к болванке" xfId="5" xr:uid="{00000000-0005-0000-0000-000004000000}"/>
    <cellStyle name="_переход от болванки к болванке_Переделка Ремонт итог с номенкл номерами" xfId="6" xr:uid="{00000000-0005-0000-0000-000005000000}"/>
    <cellStyle name="_переход от болванки к болванке_Приведение в соответствие эксплуат" xfId="7" xr:uid="{00000000-0005-0000-0000-000006000000}"/>
    <cellStyle name="_переход от болванки к болванке_Рем расш разбивка ЭЦ и ТАИ" xfId="8" xr:uid="{00000000-0005-0000-0000-000007000000}"/>
    <cellStyle name="_переход от болванки к болванке_свод ТЭЦ6 Заявки годовые 2004" xfId="9" xr:uid="{00000000-0005-0000-0000-000008000000}"/>
    <cellStyle name="_переход от болванки к болванке_ТЭЦ6 Заявки годовые 2004" xfId="10" xr:uid="{00000000-0005-0000-0000-000009000000}"/>
    <cellStyle name="_Эксплуатация по цехам расширенная" xfId="11" xr:uid="{00000000-0005-0000-0000-00000A000000}"/>
    <cellStyle name="20% - Accent1" xfId="12" xr:uid="{00000000-0005-0000-0000-00000B000000}"/>
    <cellStyle name="20% - Accent1 2" xfId="214" xr:uid="{00000000-0005-0000-0000-00000C000000}"/>
    <cellStyle name="20% - Accent2" xfId="13" xr:uid="{00000000-0005-0000-0000-00000D000000}"/>
    <cellStyle name="20% - Accent2 2" xfId="215" xr:uid="{00000000-0005-0000-0000-00000E000000}"/>
    <cellStyle name="20% - Accent3" xfId="14" xr:uid="{00000000-0005-0000-0000-00000F000000}"/>
    <cellStyle name="20% - Accent3 2" xfId="216" xr:uid="{00000000-0005-0000-0000-000010000000}"/>
    <cellStyle name="20% - Accent4" xfId="15" xr:uid="{00000000-0005-0000-0000-000011000000}"/>
    <cellStyle name="20% - Accent4 2" xfId="217" xr:uid="{00000000-0005-0000-0000-000012000000}"/>
    <cellStyle name="20% - Accent5" xfId="16" xr:uid="{00000000-0005-0000-0000-000013000000}"/>
    <cellStyle name="20% - Accent5 2" xfId="218" xr:uid="{00000000-0005-0000-0000-000014000000}"/>
    <cellStyle name="20% - Accent6" xfId="17" xr:uid="{00000000-0005-0000-0000-000015000000}"/>
    <cellStyle name="20% - Accent6 2" xfId="219" xr:uid="{00000000-0005-0000-0000-000016000000}"/>
    <cellStyle name="20% - Акцент1 2" xfId="18" xr:uid="{00000000-0005-0000-0000-000017000000}"/>
    <cellStyle name="20% - Акцент1 2 2" xfId="220" xr:uid="{00000000-0005-0000-0000-000018000000}"/>
    <cellStyle name="20% - Акцент1 3" xfId="19" xr:uid="{00000000-0005-0000-0000-000019000000}"/>
    <cellStyle name="20% - Акцент1 3 2" xfId="221" xr:uid="{00000000-0005-0000-0000-00001A000000}"/>
    <cellStyle name="20% - Акцент1 4" xfId="20" xr:uid="{00000000-0005-0000-0000-00001B000000}"/>
    <cellStyle name="20% - Акцент1 4 2" xfId="222" xr:uid="{00000000-0005-0000-0000-00001C000000}"/>
    <cellStyle name="20% - Акцент2 2" xfId="21" xr:uid="{00000000-0005-0000-0000-00001D000000}"/>
    <cellStyle name="20% - Акцент2 2 2" xfId="223" xr:uid="{00000000-0005-0000-0000-00001E000000}"/>
    <cellStyle name="20% - Акцент2 3" xfId="22" xr:uid="{00000000-0005-0000-0000-00001F000000}"/>
    <cellStyle name="20% - Акцент2 3 2" xfId="224" xr:uid="{00000000-0005-0000-0000-000020000000}"/>
    <cellStyle name="20% - Акцент2 4" xfId="23" xr:uid="{00000000-0005-0000-0000-000021000000}"/>
    <cellStyle name="20% - Акцент2 4 2" xfId="225" xr:uid="{00000000-0005-0000-0000-000022000000}"/>
    <cellStyle name="20% - Акцент3 2" xfId="24" xr:uid="{00000000-0005-0000-0000-000023000000}"/>
    <cellStyle name="20% - Акцент3 2 2" xfId="226" xr:uid="{00000000-0005-0000-0000-000024000000}"/>
    <cellStyle name="20% - Акцент3 3" xfId="25" xr:uid="{00000000-0005-0000-0000-000025000000}"/>
    <cellStyle name="20% - Акцент3 3 2" xfId="227" xr:uid="{00000000-0005-0000-0000-000026000000}"/>
    <cellStyle name="20% - Акцент3 4" xfId="26" xr:uid="{00000000-0005-0000-0000-000027000000}"/>
    <cellStyle name="20% - Акцент3 4 2" xfId="228" xr:uid="{00000000-0005-0000-0000-000028000000}"/>
    <cellStyle name="20% - Акцент4 2" xfId="27" xr:uid="{00000000-0005-0000-0000-000029000000}"/>
    <cellStyle name="20% - Акцент4 2 2" xfId="229" xr:uid="{00000000-0005-0000-0000-00002A000000}"/>
    <cellStyle name="20% - Акцент4 3" xfId="28" xr:uid="{00000000-0005-0000-0000-00002B000000}"/>
    <cellStyle name="20% - Акцент4 3 2" xfId="230" xr:uid="{00000000-0005-0000-0000-00002C000000}"/>
    <cellStyle name="20% - Акцент4 4" xfId="29" xr:uid="{00000000-0005-0000-0000-00002D000000}"/>
    <cellStyle name="20% - Акцент4 4 2" xfId="231" xr:uid="{00000000-0005-0000-0000-00002E000000}"/>
    <cellStyle name="20% - Акцент5 2" xfId="30" xr:uid="{00000000-0005-0000-0000-00002F000000}"/>
    <cellStyle name="20% - Акцент5 2 2" xfId="232" xr:uid="{00000000-0005-0000-0000-000030000000}"/>
    <cellStyle name="20% - Акцент5 3" xfId="31" xr:uid="{00000000-0005-0000-0000-000031000000}"/>
    <cellStyle name="20% - Акцент5 3 2" xfId="233" xr:uid="{00000000-0005-0000-0000-000032000000}"/>
    <cellStyle name="20% - Акцент5 4" xfId="32" xr:uid="{00000000-0005-0000-0000-000033000000}"/>
    <cellStyle name="20% - Акцент5 4 2" xfId="234" xr:uid="{00000000-0005-0000-0000-000034000000}"/>
    <cellStyle name="20% - Акцент6 2" xfId="33" xr:uid="{00000000-0005-0000-0000-000035000000}"/>
    <cellStyle name="20% - Акцент6 2 2" xfId="235" xr:uid="{00000000-0005-0000-0000-000036000000}"/>
    <cellStyle name="20% - Акцент6 3" xfId="34" xr:uid="{00000000-0005-0000-0000-000037000000}"/>
    <cellStyle name="20% - Акцент6 3 2" xfId="236" xr:uid="{00000000-0005-0000-0000-000038000000}"/>
    <cellStyle name="20% - Акцент6 4" xfId="35" xr:uid="{00000000-0005-0000-0000-000039000000}"/>
    <cellStyle name="20% - Акцент6 4 2" xfId="237" xr:uid="{00000000-0005-0000-0000-00003A000000}"/>
    <cellStyle name="40% - Accent1" xfId="36" xr:uid="{00000000-0005-0000-0000-00003B000000}"/>
    <cellStyle name="40% - Accent1 2" xfId="238" xr:uid="{00000000-0005-0000-0000-00003C000000}"/>
    <cellStyle name="40% - Accent2" xfId="37" xr:uid="{00000000-0005-0000-0000-00003D000000}"/>
    <cellStyle name="40% - Accent2 2" xfId="239" xr:uid="{00000000-0005-0000-0000-00003E000000}"/>
    <cellStyle name="40% - Accent3" xfId="38" xr:uid="{00000000-0005-0000-0000-00003F000000}"/>
    <cellStyle name="40% - Accent3 2" xfId="240" xr:uid="{00000000-0005-0000-0000-000040000000}"/>
    <cellStyle name="40% - Accent4" xfId="39" xr:uid="{00000000-0005-0000-0000-000041000000}"/>
    <cellStyle name="40% - Accent4 2" xfId="241" xr:uid="{00000000-0005-0000-0000-000042000000}"/>
    <cellStyle name="40% - Accent5" xfId="40" xr:uid="{00000000-0005-0000-0000-000043000000}"/>
    <cellStyle name="40% - Accent5 2" xfId="242" xr:uid="{00000000-0005-0000-0000-000044000000}"/>
    <cellStyle name="40% - Accent6" xfId="41" xr:uid="{00000000-0005-0000-0000-000045000000}"/>
    <cellStyle name="40% - Accent6 2" xfId="243" xr:uid="{00000000-0005-0000-0000-000046000000}"/>
    <cellStyle name="40% - Акцент1 2" xfId="42" xr:uid="{00000000-0005-0000-0000-000047000000}"/>
    <cellStyle name="40% - Акцент1 2 2" xfId="244" xr:uid="{00000000-0005-0000-0000-000048000000}"/>
    <cellStyle name="40% - Акцент1 3" xfId="43" xr:uid="{00000000-0005-0000-0000-000049000000}"/>
    <cellStyle name="40% - Акцент1 3 2" xfId="245" xr:uid="{00000000-0005-0000-0000-00004A000000}"/>
    <cellStyle name="40% - Акцент1 4" xfId="44" xr:uid="{00000000-0005-0000-0000-00004B000000}"/>
    <cellStyle name="40% - Акцент1 4 2" xfId="246" xr:uid="{00000000-0005-0000-0000-00004C000000}"/>
    <cellStyle name="40% - Акцент2 2" xfId="45" xr:uid="{00000000-0005-0000-0000-00004D000000}"/>
    <cellStyle name="40% - Акцент2 2 2" xfId="247" xr:uid="{00000000-0005-0000-0000-00004E000000}"/>
    <cellStyle name="40% - Акцент2 3" xfId="46" xr:uid="{00000000-0005-0000-0000-00004F000000}"/>
    <cellStyle name="40% - Акцент2 3 2" xfId="248" xr:uid="{00000000-0005-0000-0000-000050000000}"/>
    <cellStyle name="40% - Акцент2 4" xfId="47" xr:uid="{00000000-0005-0000-0000-000051000000}"/>
    <cellStyle name="40% - Акцент2 4 2" xfId="249" xr:uid="{00000000-0005-0000-0000-000052000000}"/>
    <cellStyle name="40% - Акцент3 2" xfId="48" xr:uid="{00000000-0005-0000-0000-000053000000}"/>
    <cellStyle name="40% - Акцент3 2 2" xfId="250" xr:uid="{00000000-0005-0000-0000-000054000000}"/>
    <cellStyle name="40% - Акцент3 3" xfId="49" xr:uid="{00000000-0005-0000-0000-000055000000}"/>
    <cellStyle name="40% - Акцент3 3 2" xfId="251" xr:uid="{00000000-0005-0000-0000-000056000000}"/>
    <cellStyle name="40% - Акцент3 4" xfId="50" xr:uid="{00000000-0005-0000-0000-000057000000}"/>
    <cellStyle name="40% - Акцент3 4 2" xfId="252" xr:uid="{00000000-0005-0000-0000-000058000000}"/>
    <cellStyle name="40% - Акцент4 2" xfId="51" xr:uid="{00000000-0005-0000-0000-000059000000}"/>
    <cellStyle name="40% - Акцент4 2 2" xfId="253" xr:uid="{00000000-0005-0000-0000-00005A000000}"/>
    <cellStyle name="40% - Акцент4 3" xfId="52" xr:uid="{00000000-0005-0000-0000-00005B000000}"/>
    <cellStyle name="40% - Акцент4 3 2" xfId="254" xr:uid="{00000000-0005-0000-0000-00005C000000}"/>
    <cellStyle name="40% - Акцент4 4" xfId="53" xr:uid="{00000000-0005-0000-0000-00005D000000}"/>
    <cellStyle name="40% - Акцент4 4 2" xfId="255" xr:uid="{00000000-0005-0000-0000-00005E000000}"/>
    <cellStyle name="40% - Акцент5 2" xfId="54" xr:uid="{00000000-0005-0000-0000-00005F000000}"/>
    <cellStyle name="40% - Акцент5 2 2" xfId="256" xr:uid="{00000000-0005-0000-0000-000060000000}"/>
    <cellStyle name="40% - Акцент5 3" xfId="55" xr:uid="{00000000-0005-0000-0000-000061000000}"/>
    <cellStyle name="40% - Акцент5 3 2" xfId="257" xr:uid="{00000000-0005-0000-0000-000062000000}"/>
    <cellStyle name="40% - Акцент5 4" xfId="56" xr:uid="{00000000-0005-0000-0000-000063000000}"/>
    <cellStyle name="40% - Акцент5 4 2" xfId="258" xr:uid="{00000000-0005-0000-0000-000064000000}"/>
    <cellStyle name="40% - Акцент6 2" xfId="57" xr:uid="{00000000-0005-0000-0000-000065000000}"/>
    <cellStyle name="40% - Акцент6 2 2" xfId="259" xr:uid="{00000000-0005-0000-0000-000066000000}"/>
    <cellStyle name="40% - Акцент6 3" xfId="58" xr:uid="{00000000-0005-0000-0000-000067000000}"/>
    <cellStyle name="40% - Акцент6 3 2" xfId="260" xr:uid="{00000000-0005-0000-0000-000068000000}"/>
    <cellStyle name="40% - Акцент6 4" xfId="59" xr:uid="{00000000-0005-0000-0000-000069000000}"/>
    <cellStyle name="40% - Акцент6 4 2" xfId="261" xr:uid="{00000000-0005-0000-0000-00006A000000}"/>
    <cellStyle name="60% - Accent1" xfId="60" xr:uid="{00000000-0005-0000-0000-00006B000000}"/>
    <cellStyle name="60% - Accent2" xfId="61" xr:uid="{00000000-0005-0000-0000-00006C000000}"/>
    <cellStyle name="60% - Accent3" xfId="62" xr:uid="{00000000-0005-0000-0000-00006D000000}"/>
    <cellStyle name="60% - Accent4" xfId="63" xr:uid="{00000000-0005-0000-0000-00006E000000}"/>
    <cellStyle name="60% - Accent5" xfId="64" xr:uid="{00000000-0005-0000-0000-00006F000000}"/>
    <cellStyle name="60% - Accent6" xfId="65" xr:uid="{00000000-0005-0000-0000-000070000000}"/>
    <cellStyle name="60% - Акцент1 2" xfId="66" xr:uid="{00000000-0005-0000-0000-000071000000}"/>
    <cellStyle name="60% - Акцент1 3" xfId="67" xr:uid="{00000000-0005-0000-0000-000072000000}"/>
    <cellStyle name="60% - Акцент1 4" xfId="68" xr:uid="{00000000-0005-0000-0000-000073000000}"/>
    <cellStyle name="60% - Акцент2 2" xfId="69" xr:uid="{00000000-0005-0000-0000-000074000000}"/>
    <cellStyle name="60% - Акцент2 3" xfId="70" xr:uid="{00000000-0005-0000-0000-000075000000}"/>
    <cellStyle name="60% - Акцент2 4" xfId="71" xr:uid="{00000000-0005-0000-0000-000076000000}"/>
    <cellStyle name="60% - Акцент3 2" xfId="72" xr:uid="{00000000-0005-0000-0000-000077000000}"/>
    <cellStyle name="60% - Акцент3 3" xfId="73" xr:uid="{00000000-0005-0000-0000-000078000000}"/>
    <cellStyle name="60% - Акцент3 4" xfId="74" xr:uid="{00000000-0005-0000-0000-000079000000}"/>
    <cellStyle name="60% - Акцент4 2" xfId="75" xr:uid="{00000000-0005-0000-0000-00007A000000}"/>
    <cellStyle name="60% - Акцент4 3" xfId="76" xr:uid="{00000000-0005-0000-0000-00007B000000}"/>
    <cellStyle name="60% - Акцент4 4" xfId="77" xr:uid="{00000000-0005-0000-0000-00007C000000}"/>
    <cellStyle name="60% - Акцент5 2" xfId="78" xr:uid="{00000000-0005-0000-0000-00007D000000}"/>
    <cellStyle name="60% - Акцент5 3" xfId="79" xr:uid="{00000000-0005-0000-0000-00007E000000}"/>
    <cellStyle name="60% - Акцент5 4" xfId="80" xr:uid="{00000000-0005-0000-0000-00007F000000}"/>
    <cellStyle name="60% - Акцент6 2" xfId="81" xr:uid="{00000000-0005-0000-0000-000080000000}"/>
    <cellStyle name="60% - Акцент6 3" xfId="82" xr:uid="{00000000-0005-0000-0000-000081000000}"/>
    <cellStyle name="60% - Акцент6 4" xfId="83" xr:uid="{00000000-0005-0000-0000-000082000000}"/>
    <cellStyle name="Accent1" xfId="84" xr:uid="{00000000-0005-0000-0000-000083000000}"/>
    <cellStyle name="Accent2" xfId="85" xr:uid="{00000000-0005-0000-0000-000084000000}"/>
    <cellStyle name="Accent3" xfId="86" xr:uid="{00000000-0005-0000-0000-000085000000}"/>
    <cellStyle name="Accent4" xfId="87" xr:uid="{00000000-0005-0000-0000-000086000000}"/>
    <cellStyle name="Accent5" xfId="88" xr:uid="{00000000-0005-0000-0000-000087000000}"/>
    <cellStyle name="Accent6" xfId="89" xr:uid="{00000000-0005-0000-0000-000088000000}"/>
    <cellStyle name="Bad" xfId="90" xr:uid="{00000000-0005-0000-0000-000089000000}"/>
    <cellStyle name="Calculation" xfId="91" xr:uid="{00000000-0005-0000-0000-00008A000000}"/>
    <cellStyle name="Check Cell" xfId="92" xr:uid="{00000000-0005-0000-0000-00008B000000}"/>
    <cellStyle name="Explanatory Text" xfId="93" xr:uid="{00000000-0005-0000-0000-00008C000000}"/>
    <cellStyle name="Good" xfId="94" xr:uid="{00000000-0005-0000-0000-00008D000000}"/>
    <cellStyle name="Heading 1" xfId="95" xr:uid="{00000000-0005-0000-0000-00008E000000}"/>
    <cellStyle name="Heading 2" xfId="96" xr:uid="{00000000-0005-0000-0000-00008F000000}"/>
    <cellStyle name="Heading 3" xfId="97" xr:uid="{00000000-0005-0000-0000-000090000000}"/>
    <cellStyle name="Heading 4" xfId="98" xr:uid="{00000000-0005-0000-0000-000091000000}"/>
    <cellStyle name="Input" xfId="99" xr:uid="{00000000-0005-0000-0000-000092000000}"/>
    <cellStyle name="Linked Cell" xfId="100" xr:uid="{00000000-0005-0000-0000-000093000000}"/>
    <cellStyle name="Neutral" xfId="101" xr:uid="{00000000-0005-0000-0000-000094000000}"/>
    <cellStyle name="Note" xfId="102" xr:uid="{00000000-0005-0000-0000-000095000000}"/>
    <cellStyle name="Output" xfId="103" xr:uid="{00000000-0005-0000-0000-000096000000}"/>
    <cellStyle name="Title" xfId="104" xr:uid="{00000000-0005-0000-0000-000097000000}"/>
    <cellStyle name="Total" xfId="105" xr:uid="{00000000-0005-0000-0000-000098000000}"/>
    <cellStyle name="Warning Text" xfId="106" xr:uid="{00000000-0005-0000-0000-000099000000}"/>
    <cellStyle name="Акцент1 2" xfId="107" xr:uid="{00000000-0005-0000-0000-00009A000000}"/>
    <cellStyle name="Акцент1 3" xfId="108" xr:uid="{00000000-0005-0000-0000-00009B000000}"/>
    <cellStyle name="Акцент1 4" xfId="109" xr:uid="{00000000-0005-0000-0000-00009C000000}"/>
    <cellStyle name="Акцент2 2" xfId="110" xr:uid="{00000000-0005-0000-0000-00009D000000}"/>
    <cellStyle name="Акцент2 3" xfId="111" xr:uid="{00000000-0005-0000-0000-00009E000000}"/>
    <cellStyle name="Акцент2 4" xfId="112" xr:uid="{00000000-0005-0000-0000-00009F000000}"/>
    <cellStyle name="Акцент3 2" xfId="113" xr:uid="{00000000-0005-0000-0000-0000A0000000}"/>
    <cellStyle name="Акцент3 3" xfId="114" xr:uid="{00000000-0005-0000-0000-0000A1000000}"/>
    <cellStyle name="Акцент3 4" xfId="115" xr:uid="{00000000-0005-0000-0000-0000A2000000}"/>
    <cellStyle name="Акцент4 2" xfId="116" xr:uid="{00000000-0005-0000-0000-0000A3000000}"/>
    <cellStyle name="Акцент4 3" xfId="117" xr:uid="{00000000-0005-0000-0000-0000A4000000}"/>
    <cellStyle name="Акцент4 4" xfId="118" xr:uid="{00000000-0005-0000-0000-0000A5000000}"/>
    <cellStyle name="Акцент5 2" xfId="119" xr:uid="{00000000-0005-0000-0000-0000A6000000}"/>
    <cellStyle name="Акцент5 3" xfId="120" xr:uid="{00000000-0005-0000-0000-0000A7000000}"/>
    <cellStyle name="Акцент5 4" xfId="121" xr:uid="{00000000-0005-0000-0000-0000A8000000}"/>
    <cellStyle name="Акцент6 2" xfId="122" xr:uid="{00000000-0005-0000-0000-0000A9000000}"/>
    <cellStyle name="Акцент6 3" xfId="123" xr:uid="{00000000-0005-0000-0000-0000AA000000}"/>
    <cellStyle name="Акцент6 4" xfId="124" xr:uid="{00000000-0005-0000-0000-0000AB000000}"/>
    <cellStyle name="Ввод  2" xfId="125" xr:uid="{00000000-0005-0000-0000-0000AC000000}"/>
    <cellStyle name="Ввод  3" xfId="126" xr:uid="{00000000-0005-0000-0000-0000AD000000}"/>
    <cellStyle name="Ввод  4" xfId="127" xr:uid="{00000000-0005-0000-0000-0000AE000000}"/>
    <cellStyle name="Вывод 2" xfId="128" xr:uid="{00000000-0005-0000-0000-0000AF000000}"/>
    <cellStyle name="Вывод 3" xfId="129" xr:uid="{00000000-0005-0000-0000-0000B0000000}"/>
    <cellStyle name="Вывод 4" xfId="130" xr:uid="{00000000-0005-0000-0000-0000B1000000}"/>
    <cellStyle name="Вычисление 2" xfId="131" xr:uid="{00000000-0005-0000-0000-0000B2000000}"/>
    <cellStyle name="Вычисление 3" xfId="132" xr:uid="{00000000-0005-0000-0000-0000B3000000}"/>
    <cellStyle name="Вычисление 4" xfId="133" xr:uid="{00000000-0005-0000-0000-0000B4000000}"/>
    <cellStyle name="Денежный 2" xfId="134" xr:uid="{00000000-0005-0000-0000-0000B5000000}"/>
    <cellStyle name="Заголовок 1 2" xfId="135" xr:uid="{00000000-0005-0000-0000-0000B6000000}"/>
    <cellStyle name="Заголовок 1 3" xfId="136" xr:uid="{00000000-0005-0000-0000-0000B7000000}"/>
    <cellStyle name="Заголовок 1 4" xfId="137" xr:uid="{00000000-0005-0000-0000-0000B8000000}"/>
    <cellStyle name="Заголовок 2 2" xfId="138" xr:uid="{00000000-0005-0000-0000-0000B9000000}"/>
    <cellStyle name="Заголовок 2 3" xfId="139" xr:uid="{00000000-0005-0000-0000-0000BA000000}"/>
    <cellStyle name="Заголовок 2 4" xfId="140" xr:uid="{00000000-0005-0000-0000-0000BB000000}"/>
    <cellStyle name="Заголовок 3 2" xfId="141" xr:uid="{00000000-0005-0000-0000-0000BC000000}"/>
    <cellStyle name="Заголовок 3 3" xfId="142" xr:uid="{00000000-0005-0000-0000-0000BD000000}"/>
    <cellStyle name="Заголовок 3 4" xfId="143" xr:uid="{00000000-0005-0000-0000-0000BE000000}"/>
    <cellStyle name="Заголовок 4 2" xfId="144" xr:uid="{00000000-0005-0000-0000-0000BF000000}"/>
    <cellStyle name="Заголовок 4 3" xfId="145" xr:uid="{00000000-0005-0000-0000-0000C0000000}"/>
    <cellStyle name="Заголовок 4 4" xfId="146" xr:uid="{00000000-0005-0000-0000-0000C1000000}"/>
    <cellStyle name="Итог 2" xfId="147" xr:uid="{00000000-0005-0000-0000-0000C2000000}"/>
    <cellStyle name="Итог 3" xfId="148" xr:uid="{00000000-0005-0000-0000-0000C3000000}"/>
    <cellStyle name="Итог 4" xfId="149" xr:uid="{00000000-0005-0000-0000-0000C4000000}"/>
    <cellStyle name="Контрольная ячейка 2" xfId="150" xr:uid="{00000000-0005-0000-0000-0000C5000000}"/>
    <cellStyle name="Контрольная ячейка 3" xfId="151" xr:uid="{00000000-0005-0000-0000-0000C6000000}"/>
    <cellStyle name="Контрольная ячейка 4" xfId="152" xr:uid="{00000000-0005-0000-0000-0000C7000000}"/>
    <cellStyle name="Название 2" xfId="153" xr:uid="{00000000-0005-0000-0000-0000C8000000}"/>
    <cellStyle name="Название 3" xfId="154" xr:uid="{00000000-0005-0000-0000-0000C9000000}"/>
    <cellStyle name="Название 4" xfId="155" xr:uid="{00000000-0005-0000-0000-0000CA000000}"/>
    <cellStyle name="Нейтральный 2" xfId="156" xr:uid="{00000000-0005-0000-0000-0000CB000000}"/>
    <cellStyle name="Нейтральный 3" xfId="157" xr:uid="{00000000-0005-0000-0000-0000CC000000}"/>
    <cellStyle name="Нейтральный 4" xfId="158" xr:uid="{00000000-0005-0000-0000-0000CD000000}"/>
    <cellStyle name="Обычный" xfId="0" builtinId="0"/>
    <cellStyle name="Обычный 2" xfId="159" xr:uid="{00000000-0005-0000-0000-0000CF000000}"/>
    <cellStyle name="Обычный 2 2" xfId="160" xr:uid="{00000000-0005-0000-0000-0000D0000000}"/>
    <cellStyle name="Обычный 2 2 2" xfId="161" xr:uid="{00000000-0005-0000-0000-0000D1000000}"/>
    <cellStyle name="Обычный 2 2 3" xfId="162" xr:uid="{00000000-0005-0000-0000-0000D2000000}"/>
    <cellStyle name="Обычный 2 2 3 2" xfId="263" xr:uid="{00000000-0005-0000-0000-0000D3000000}"/>
    <cellStyle name="Обычный 2 3" xfId="163" xr:uid="{00000000-0005-0000-0000-0000D4000000}"/>
    <cellStyle name="Обычный 2 4" xfId="164" xr:uid="{00000000-0005-0000-0000-0000D5000000}"/>
    <cellStyle name="Обычный 2 4 2" xfId="165" xr:uid="{00000000-0005-0000-0000-0000D6000000}"/>
    <cellStyle name="Обычный 2 4 3" xfId="166" xr:uid="{00000000-0005-0000-0000-0000D7000000}"/>
    <cellStyle name="Обычный 2 5" xfId="167" xr:uid="{00000000-0005-0000-0000-0000D8000000}"/>
    <cellStyle name="Обычный 2 5 2" xfId="168" xr:uid="{00000000-0005-0000-0000-0000D9000000}"/>
    <cellStyle name="Обычный 2 5 2 2" xfId="265" xr:uid="{00000000-0005-0000-0000-0000DA000000}"/>
    <cellStyle name="Обычный 2 5 3" xfId="264" xr:uid="{00000000-0005-0000-0000-0000DB000000}"/>
    <cellStyle name="Обычный 2 6" xfId="169" xr:uid="{00000000-0005-0000-0000-0000DC000000}"/>
    <cellStyle name="Обычный 2 6 2" xfId="170" xr:uid="{00000000-0005-0000-0000-0000DD000000}"/>
    <cellStyle name="Обычный 2 7" xfId="171" xr:uid="{00000000-0005-0000-0000-0000DE000000}"/>
    <cellStyle name="Обычный 2 8" xfId="262" xr:uid="{00000000-0005-0000-0000-0000DF000000}"/>
    <cellStyle name="Обычный 2__Секвестр 30503 Афанасьеву_10.01.12г." xfId="172" xr:uid="{00000000-0005-0000-0000-0000E0000000}"/>
    <cellStyle name="Обычный 3" xfId="173" xr:uid="{00000000-0005-0000-0000-0000E1000000}"/>
    <cellStyle name="Обычный 3 2" xfId="174" xr:uid="{00000000-0005-0000-0000-0000E2000000}"/>
    <cellStyle name="Обычный 3 2 2" xfId="175" xr:uid="{00000000-0005-0000-0000-0000E3000000}"/>
    <cellStyle name="Обычный 3 3" xfId="176" xr:uid="{00000000-0005-0000-0000-0000E4000000}"/>
    <cellStyle name="Обычный 3 3 2" xfId="177" xr:uid="{00000000-0005-0000-0000-0000E5000000}"/>
    <cellStyle name="Обычный 3 3 2 2" xfId="266" xr:uid="{00000000-0005-0000-0000-0000E6000000}"/>
    <cellStyle name="Обычный 3 4" xfId="178" xr:uid="{00000000-0005-0000-0000-0000E7000000}"/>
    <cellStyle name="Обычный 4" xfId="179" xr:uid="{00000000-0005-0000-0000-0000E8000000}"/>
    <cellStyle name="Обычный 4 2" xfId="180" xr:uid="{00000000-0005-0000-0000-0000E9000000}"/>
    <cellStyle name="Обычный 4 3" xfId="181" xr:uid="{00000000-0005-0000-0000-0000EA000000}"/>
    <cellStyle name="Обычный 5" xfId="182" xr:uid="{00000000-0005-0000-0000-0000EB000000}"/>
    <cellStyle name="Обычный 5 2" xfId="183" xr:uid="{00000000-0005-0000-0000-0000EC000000}"/>
    <cellStyle name="Обычный 5 2 2" xfId="184" xr:uid="{00000000-0005-0000-0000-0000ED000000}"/>
    <cellStyle name="Обычный 6" xfId="185" xr:uid="{00000000-0005-0000-0000-0000EE000000}"/>
    <cellStyle name="Обычный 6 2" xfId="267" xr:uid="{00000000-0005-0000-0000-0000EF000000}"/>
    <cellStyle name="Обычный 7" xfId="186" xr:uid="{00000000-0005-0000-0000-0000F0000000}"/>
    <cellStyle name="Обычный 8" xfId="187" xr:uid="{00000000-0005-0000-0000-0000F1000000}"/>
    <cellStyle name="Обычный 8 2" xfId="268" xr:uid="{00000000-0005-0000-0000-0000F2000000}"/>
    <cellStyle name="Обычный 9" xfId="188" xr:uid="{00000000-0005-0000-0000-0000F3000000}"/>
    <cellStyle name="Плохой 2" xfId="189" xr:uid="{00000000-0005-0000-0000-0000F4000000}"/>
    <cellStyle name="Плохой 3" xfId="190" xr:uid="{00000000-0005-0000-0000-0000F5000000}"/>
    <cellStyle name="Плохой 4" xfId="191" xr:uid="{00000000-0005-0000-0000-0000F6000000}"/>
    <cellStyle name="Пояснение 2" xfId="192" xr:uid="{00000000-0005-0000-0000-0000F7000000}"/>
    <cellStyle name="Пояснение 3" xfId="193" xr:uid="{00000000-0005-0000-0000-0000F8000000}"/>
    <cellStyle name="Пояснение 4" xfId="194" xr:uid="{00000000-0005-0000-0000-0000F9000000}"/>
    <cellStyle name="Примечание 2" xfId="195" xr:uid="{00000000-0005-0000-0000-0000FA000000}"/>
    <cellStyle name="Примечание 3" xfId="196" xr:uid="{00000000-0005-0000-0000-0000FB000000}"/>
    <cellStyle name="Примечание 4" xfId="197" xr:uid="{00000000-0005-0000-0000-0000FC000000}"/>
    <cellStyle name="Процентный 2" xfId="198" xr:uid="{00000000-0005-0000-0000-0000FD000000}"/>
    <cellStyle name="Процентный 2 2" xfId="199" xr:uid="{00000000-0005-0000-0000-0000FE000000}"/>
    <cellStyle name="Связанная ячейка 2" xfId="200" xr:uid="{00000000-0005-0000-0000-0000FF000000}"/>
    <cellStyle name="Связанная ячейка 3" xfId="201" xr:uid="{00000000-0005-0000-0000-000000010000}"/>
    <cellStyle name="Связанная ячейка 4" xfId="202" xr:uid="{00000000-0005-0000-0000-000001010000}"/>
    <cellStyle name="Стиль 1" xfId="203" xr:uid="{00000000-0005-0000-0000-000002010000}"/>
    <cellStyle name="Текст предупреждения 2" xfId="204" xr:uid="{00000000-0005-0000-0000-000003010000}"/>
    <cellStyle name="Текст предупреждения 3" xfId="205" xr:uid="{00000000-0005-0000-0000-000004010000}"/>
    <cellStyle name="Текст предупреждения 4" xfId="206" xr:uid="{00000000-0005-0000-0000-000005010000}"/>
    <cellStyle name="Финансовый 2" xfId="207" xr:uid="{00000000-0005-0000-0000-000006010000}"/>
    <cellStyle name="Финансовый 2 2" xfId="208" xr:uid="{00000000-0005-0000-0000-000007010000}"/>
    <cellStyle name="Финансовый 2 2 2" xfId="270" xr:uid="{00000000-0005-0000-0000-000008010000}"/>
    <cellStyle name="Финансовый 2 2 3" xfId="269" xr:uid="{00000000-0005-0000-0000-000009010000}"/>
    <cellStyle name="Финансовый 3" xfId="209" xr:uid="{00000000-0005-0000-0000-00000A010000}"/>
    <cellStyle name="Финансовый 3 2" xfId="210" xr:uid="{00000000-0005-0000-0000-00000B010000}"/>
    <cellStyle name="Финансовый 3 3" xfId="271" xr:uid="{00000000-0005-0000-0000-00000C010000}"/>
    <cellStyle name="Хороший 2" xfId="211" xr:uid="{00000000-0005-0000-0000-00000D010000}"/>
    <cellStyle name="Хороший 3" xfId="212" xr:uid="{00000000-0005-0000-0000-00000E010000}"/>
    <cellStyle name="Хороший 4" xfId="213" xr:uid="{00000000-0005-0000-0000-00000F010000}"/>
  </cellStyles>
  <dxfs count="0"/>
  <tableStyles count="0" defaultTableStyle="TableStyleMedium9" defaultPivotStyle="PivotStyleLight16"/>
  <colors>
    <mruColors>
      <color rgb="FFFFEBAB"/>
      <color rgb="FFFFE3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rk_es@es.irkutskenergo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97"/>
  <sheetViews>
    <sheetView tabSelected="1" view="pageBreakPreview" topLeftCell="A138" zoomScale="60" zoomScaleNormal="70" workbookViewId="0">
      <selection activeCell="K141" sqref="K141"/>
    </sheetView>
  </sheetViews>
  <sheetFormatPr defaultColWidth="15.85546875" defaultRowHeight="15" x14ac:dyDescent="0.2"/>
  <cols>
    <col min="1" max="1" width="13" style="1" customWidth="1"/>
    <col min="2" max="2" width="21.5703125" style="1" customWidth="1"/>
    <col min="3" max="3" width="19.7109375" style="1" customWidth="1"/>
    <col min="4" max="4" width="19.28515625" style="1" customWidth="1"/>
    <col min="5" max="5" width="46.140625" style="1" customWidth="1"/>
    <col min="6" max="6" width="12.28515625" style="1" customWidth="1"/>
    <col min="7" max="7" width="15.7109375" style="1" customWidth="1"/>
    <col min="8" max="8" width="23.5703125" style="5" customWidth="1"/>
    <col min="9" max="9" width="19.140625" style="5" customWidth="1"/>
    <col min="10" max="10" width="16.5703125" style="5" customWidth="1"/>
    <col min="11" max="11" width="22" style="77" customWidth="1"/>
    <col min="12" max="12" width="17.7109375" style="5" customWidth="1"/>
    <col min="13" max="13" width="19.7109375" style="5" customWidth="1"/>
    <col min="14" max="14" width="26" style="5" customWidth="1"/>
    <col min="15" max="15" width="14.28515625" style="5" customWidth="1"/>
    <col min="16" max="16" width="26.28515625" style="5" customWidth="1"/>
    <col min="17" max="16384" width="15.85546875" style="1"/>
  </cols>
  <sheetData>
    <row r="1" spans="1:16" ht="23.25" x14ac:dyDescent="0.2">
      <c r="N1" s="46" t="s">
        <v>99</v>
      </c>
    </row>
    <row r="2" spans="1:16" ht="23.25" x14ac:dyDescent="0.2">
      <c r="A2" s="5"/>
      <c r="B2" s="5"/>
      <c r="C2" s="5"/>
      <c r="D2" s="5"/>
      <c r="E2" s="5"/>
      <c r="F2" s="5"/>
      <c r="G2" s="5"/>
      <c r="N2" s="46" t="s">
        <v>55</v>
      </c>
    </row>
    <row r="3" spans="1:16" ht="23.25" x14ac:dyDescent="0.2">
      <c r="A3" s="5"/>
      <c r="B3" s="5"/>
      <c r="C3" s="5"/>
      <c r="D3" s="5"/>
      <c r="E3" s="5"/>
      <c r="F3" s="5"/>
      <c r="G3" s="5"/>
      <c r="N3" s="46" t="s">
        <v>483</v>
      </c>
    </row>
    <row r="4" spans="1:16" ht="23.25" x14ac:dyDescent="0.2">
      <c r="A4" s="255" t="s">
        <v>482</v>
      </c>
      <c r="B4" s="255"/>
      <c r="C4" s="255"/>
      <c r="D4" s="255"/>
      <c r="E4" s="255"/>
      <c r="F4" s="255"/>
      <c r="G4" s="255"/>
      <c r="H4" s="255"/>
      <c r="I4" s="255"/>
      <c r="J4" s="255"/>
      <c r="K4" s="256"/>
      <c r="L4" s="257"/>
      <c r="M4" s="255"/>
      <c r="N4" s="255"/>
      <c r="O4" s="255"/>
    </row>
    <row r="5" spans="1:16" ht="18.75" x14ac:dyDescent="0.2">
      <c r="A5" s="6"/>
      <c r="B5" s="60"/>
      <c r="C5" s="6"/>
      <c r="D5" s="6"/>
      <c r="E5" s="6"/>
      <c r="F5" s="6"/>
      <c r="G5" s="6"/>
      <c r="H5" s="6"/>
      <c r="I5" s="6"/>
      <c r="J5" s="6"/>
      <c r="K5" s="7"/>
      <c r="L5" s="8"/>
      <c r="M5" s="6"/>
      <c r="N5" s="6"/>
      <c r="O5" s="6"/>
    </row>
    <row r="6" spans="1:16" ht="18.75" x14ac:dyDescent="0.2">
      <c r="A6" s="258" t="s">
        <v>16</v>
      </c>
      <c r="B6" s="258"/>
      <c r="C6" s="258"/>
      <c r="D6" s="258"/>
      <c r="E6" s="258"/>
      <c r="F6" s="258"/>
      <c r="G6" s="258"/>
      <c r="H6" s="258"/>
      <c r="I6" s="258" t="s">
        <v>292</v>
      </c>
      <c r="J6" s="258"/>
      <c r="K6" s="258"/>
      <c r="L6" s="258"/>
      <c r="M6" s="258"/>
      <c r="N6" s="258"/>
      <c r="O6" s="258"/>
      <c r="P6" s="4"/>
    </row>
    <row r="7" spans="1:16" ht="18.75" x14ac:dyDescent="0.2">
      <c r="A7" s="258" t="s">
        <v>17</v>
      </c>
      <c r="B7" s="258"/>
      <c r="C7" s="258"/>
      <c r="D7" s="258"/>
      <c r="E7" s="258"/>
      <c r="F7" s="258"/>
      <c r="G7" s="258"/>
      <c r="H7" s="258"/>
      <c r="I7" s="258" t="s">
        <v>23</v>
      </c>
      <c r="J7" s="258"/>
      <c r="K7" s="258"/>
      <c r="L7" s="258"/>
      <c r="M7" s="258"/>
      <c r="N7" s="258"/>
      <c r="O7" s="258"/>
      <c r="P7" s="4"/>
    </row>
    <row r="8" spans="1:16" ht="18.75" x14ac:dyDescent="0.2">
      <c r="A8" s="258" t="s">
        <v>18</v>
      </c>
      <c r="B8" s="258"/>
      <c r="C8" s="258"/>
      <c r="D8" s="258"/>
      <c r="E8" s="258"/>
      <c r="F8" s="258"/>
      <c r="G8" s="258"/>
      <c r="H8" s="258"/>
      <c r="I8" s="258" t="s">
        <v>24</v>
      </c>
      <c r="J8" s="258"/>
      <c r="K8" s="258"/>
      <c r="L8" s="258"/>
      <c r="M8" s="258"/>
      <c r="N8" s="258"/>
      <c r="O8" s="258"/>
      <c r="P8" s="4"/>
    </row>
    <row r="9" spans="1:16" ht="18.75" x14ac:dyDescent="0.2">
      <c r="A9" s="258" t="s">
        <v>19</v>
      </c>
      <c r="B9" s="258"/>
      <c r="C9" s="258"/>
      <c r="D9" s="258"/>
      <c r="E9" s="258"/>
      <c r="F9" s="258"/>
      <c r="G9" s="258"/>
      <c r="H9" s="258"/>
      <c r="I9" s="258" t="s">
        <v>25</v>
      </c>
      <c r="J9" s="258"/>
      <c r="K9" s="258"/>
      <c r="L9" s="258"/>
      <c r="M9" s="258"/>
      <c r="N9" s="258"/>
      <c r="O9" s="258"/>
      <c r="P9" s="4"/>
    </row>
    <row r="10" spans="1:16" ht="18.75" x14ac:dyDescent="0.2">
      <c r="A10" s="258" t="s">
        <v>20</v>
      </c>
      <c r="B10" s="258"/>
      <c r="C10" s="258"/>
      <c r="D10" s="258"/>
      <c r="E10" s="258"/>
      <c r="F10" s="258"/>
      <c r="G10" s="258"/>
      <c r="H10" s="258"/>
      <c r="I10" s="258">
        <v>3808166404</v>
      </c>
      <c r="J10" s="258"/>
      <c r="K10" s="258"/>
      <c r="L10" s="258"/>
      <c r="M10" s="258"/>
      <c r="N10" s="258"/>
      <c r="O10" s="258"/>
      <c r="P10" s="4"/>
    </row>
    <row r="11" spans="1:16" ht="18.75" x14ac:dyDescent="0.2">
      <c r="A11" s="258" t="s">
        <v>21</v>
      </c>
      <c r="B11" s="258"/>
      <c r="C11" s="258"/>
      <c r="D11" s="258"/>
      <c r="E11" s="258"/>
      <c r="F11" s="258"/>
      <c r="G11" s="258"/>
      <c r="H11" s="258"/>
      <c r="I11" s="258">
        <v>997650001</v>
      </c>
      <c r="J11" s="258"/>
      <c r="K11" s="258"/>
      <c r="L11" s="258"/>
      <c r="M11" s="258"/>
      <c r="N11" s="258"/>
      <c r="O11" s="258"/>
      <c r="P11" s="4"/>
    </row>
    <row r="12" spans="1:16" ht="18.75" x14ac:dyDescent="0.2">
      <c r="A12" s="258" t="s">
        <v>22</v>
      </c>
      <c r="B12" s="258"/>
      <c r="C12" s="258"/>
      <c r="D12" s="258"/>
      <c r="E12" s="258"/>
      <c r="F12" s="258"/>
      <c r="G12" s="258"/>
      <c r="H12" s="258"/>
      <c r="I12" s="258">
        <v>25401380000</v>
      </c>
      <c r="J12" s="258"/>
      <c r="K12" s="258"/>
      <c r="L12" s="258"/>
      <c r="M12" s="258"/>
      <c r="N12" s="258"/>
      <c r="O12" s="258"/>
      <c r="P12" s="4"/>
    </row>
    <row r="13" spans="1:16" ht="18.75" x14ac:dyDescent="0.2">
      <c r="A13" s="115"/>
      <c r="B13" s="59"/>
      <c r="C13" s="59"/>
      <c r="D13" s="59"/>
      <c r="E13" s="59"/>
      <c r="F13" s="59"/>
      <c r="G13" s="59"/>
      <c r="H13" s="59"/>
      <c r="I13" s="59"/>
      <c r="J13" s="59"/>
      <c r="K13" s="78"/>
      <c r="L13" s="59"/>
      <c r="M13" s="59"/>
      <c r="N13" s="59"/>
      <c r="O13" s="59"/>
      <c r="P13" s="4"/>
    </row>
    <row r="14" spans="1:16" ht="18.75" x14ac:dyDescent="0.2">
      <c r="A14" s="259"/>
      <c r="B14" s="259"/>
      <c r="C14" s="259"/>
      <c r="D14" s="259"/>
      <c r="E14" s="259"/>
      <c r="F14" s="259"/>
      <c r="G14" s="259"/>
      <c r="H14" s="259"/>
      <c r="I14" s="259"/>
      <c r="J14" s="259"/>
      <c r="K14" s="260"/>
      <c r="L14" s="261"/>
      <c r="M14" s="259"/>
      <c r="N14" s="259"/>
      <c r="O14" s="259"/>
      <c r="P14" s="4"/>
    </row>
    <row r="15" spans="1:16" ht="15.75" x14ac:dyDescent="0.2">
      <c r="A15" s="253" t="s">
        <v>0</v>
      </c>
      <c r="B15" s="253" t="s">
        <v>26</v>
      </c>
      <c r="C15" s="253" t="s">
        <v>28</v>
      </c>
      <c r="D15" s="253" t="s">
        <v>29</v>
      </c>
      <c r="E15" s="253" t="s">
        <v>1</v>
      </c>
      <c r="F15" s="253"/>
      <c r="G15" s="253"/>
      <c r="H15" s="253"/>
      <c r="I15" s="253"/>
      <c r="J15" s="253"/>
      <c r="K15" s="253"/>
      <c r="L15" s="253"/>
      <c r="M15" s="253"/>
      <c r="N15" s="253" t="s">
        <v>14</v>
      </c>
      <c r="O15" s="253" t="s">
        <v>9</v>
      </c>
      <c r="P15" s="253" t="s">
        <v>15</v>
      </c>
    </row>
    <row r="16" spans="1:16" ht="15.75" x14ac:dyDescent="0.2">
      <c r="A16" s="253"/>
      <c r="B16" s="253"/>
      <c r="C16" s="253"/>
      <c r="D16" s="253"/>
      <c r="E16" s="253" t="s">
        <v>2</v>
      </c>
      <c r="F16" s="253" t="s">
        <v>3</v>
      </c>
      <c r="G16" s="253"/>
      <c r="H16" s="253" t="s">
        <v>11</v>
      </c>
      <c r="I16" s="253" t="s">
        <v>5</v>
      </c>
      <c r="J16" s="253"/>
      <c r="K16" s="254" t="s">
        <v>6</v>
      </c>
      <c r="L16" s="253" t="s">
        <v>7</v>
      </c>
      <c r="M16" s="253"/>
      <c r="N16" s="253"/>
      <c r="O16" s="253"/>
      <c r="P16" s="253"/>
    </row>
    <row r="17" spans="1:16" ht="126" x14ac:dyDescent="0.2">
      <c r="A17" s="253"/>
      <c r="B17" s="253"/>
      <c r="C17" s="253"/>
      <c r="D17" s="253"/>
      <c r="E17" s="253"/>
      <c r="F17" s="58" t="s">
        <v>13</v>
      </c>
      <c r="G17" s="58" t="s">
        <v>4</v>
      </c>
      <c r="H17" s="253"/>
      <c r="I17" s="58" t="s">
        <v>27</v>
      </c>
      <c r="J17" s="58" t="s">
        <v>4</v>
      </c>
      <c r="K17" s="254"/>
      <c r="L17" s="58" t="s">
        <v>12</v>
      </c>
      <c r="M17" s="58" t="s">
        <v>8</v>
      </c>
      <c r="N17" s="253"/>
      <c r="O17" s="58" t="s">
        <v>10</v>
      </c>
      <c r="P17" s="253"/>
    </row>
    <row r="18" spans="1:16" ht="15.75" x14ac:dyDescent="0.2">
      <c r="A18" s="113">
        <v>1</v>
      </c>
      <c r="B18" s="12">
        <v>2</v>
      </c>
      <c r="C18" s="12">
        <v>3</v>
      </c>
      <c r="D18" s="12">
        <v>4</v>
      </c>
      <c r="E18" s="12">
        <v>5</v>
      </c>
      <c r="F18" s="12">
        <v>6</v>
      </c>
      <c r="G18" s="12">
        <v>7</v>
      </c>
      <c r="H18" s="11">
        <v>8</v>
      </c>
      <c r="I18" s="11">
        <v>9</v>
      </c>
      <c r="J18" s="11">
        <v>10</v>
      </c>
      <c r="K18" s="156">
        <v>11</v>
      </c>
      <c r="L18" s="11">
        <v>12</v>
      </c>
      <c r="M18" s="11">
        <v>13</v>
      </c>
      <c r="N18" s="11">
        <v>14</v>
      </c>
      <c r="O18" s="11">
        <v>15</v>
      </c>
      <c r="P18" s="11">
        <v>16</v>
      </c>
    </row>
    <row r="19" spans="1:16" s="85" customFormat="1" ht="42.75" customHeight="1" x14ac:dyDescent="0.2">
      <c r="A19" s="117">
        <v>1</v>
      </c>
      <c r="B19" s="105" t="s">
        <v>56</v>
      </c>
      <c r="C19" s="105" t="s">
        <v>42</v>
      </c>
      <c r="D19" s="105" t="s">
        <v>43</v>
      </c>
      <c r="E19" s="82" t="s">
        <v>44</v>
      </c>
      <c r="F19" s="105">
        <v>736</v>
      </c>
      <c r="G19" s="105" t="s">
        <v>45</v>
      </c>
      <c r="H19" s="83">
        <v>9996</v>
      </c>
      <c r="I19" s="83">
        <v>25701000</v>
      </c>
      <c r="J19" s="105" t="s">
        <v>36</v>
      </c>
      <c r="K19" s="129">
        <v>1399440</v>
      </c>
      <c r="L19" s="84" t="s">
        <v>100</v>
      </c>
      <c r="M19" s="88" t="s">
        <v>113</v>
      </c>
      <c r="N19" s="105" t="s">
        <v>65</v>
      </c>
      <c r="O19" s="105" t="s">
        <v>46</v>
      </c>
      <c r="P19" s="13" t="s">
        <v>47</v>
      </c>
    </row>
    <row r="20" spans="1:16" s="85" customFormat="1" ht="37.5" hidden="1" x14ac:dyDescent="0.2">
      <c r="A20" s="122">
        <v>2</v>
      </c>
      <c r="B20" s="122" t="s">
        <v>56</v>
      </c>
      <c r="C20" s="122" t="s">
        <v>42</v>
      </c>
      <c r="D20" s="122" t="s">
        <v>43</v>
      </c>
      <c r="E20" s="123" t="s">
        <v>48</v>
      </c>
      <c r="F20" s="122">
        <v>796</v>
      </c>
      <c r="G20" s="122" t="s">
        <v>35</v>
      </c>
      <c r="H20" s="124">
        <v>14760</v>
      </c>
      <c r="I20" s="124">
        <v>25701000</v>
      </c>
      <c r="J20" s="122" t="s">
        <v>36</v>
      </c>
      <c r="K20" s="125">
        <v>2656800</v>
      </c>
      <c r="L20" s="126" t="s">
        <v>206</v>
      </c>
      <c r="M20" s="127" t="s">
        <v>131</v>
      </c>
      <c r="N20" s="122" t="s">
        <v>65</v>
      </c>
      <c r="O20" s="122" t="s">
        <v>46</v>
      </c>
      <c r="P20" s="122" t="s">
        <v>47</v>
      </c>
    </row>
    <row r="21" spans="1:16" s="85" customFormat="1" ht="45.75" customHeight="1" x14ac:dyDescent="0.2">
      <c r="A21" s="117">
        <v>4</v>
      </c>
      <c r="B21" s="105" t="s">
        <v>56</v>
      </c>
      <c r="C21" s="105" t="s">
        <v>53</v>
      </c>
      <c r="D21" s="105" t="s">
        <v>54</v>
      </c>
      <c r="E21" s="82" t="s">
        <v>207</v>
      </c>
      <c r="F21" s="105">
        <v>796</v>
      </c>
      <c r="G21" s="105" t="s">
        <v>35</v>
      </c>
      <c r="H21" s="83">
        <v>10330</v>
      </c>
      <c r="I21" s="83">
        <v>25000000</v>
      </c>
      <c r="J21" s="180" t="s">
        <v>52</v>
      </c>
      <c r="K21" s="181">
        <v>3532860</v>
      </c>
      <c r="L21" s="84" t="s">
        <v>111</v>
      </c>
      <c r="M21" s="88" t="s">
        <v>95</v>
      </c>
      <c r="N21" s="105" t="s">
        <v>65</v>
      </c>
      <c r="O21" s="105" t="s">
        <v>46</v>
      </c>
      <c r="P21" s="13" t="s">
        <v>47</v>
      </c>
    </row>
    <row r="22" spans="1:16" s="85" customFormat="1" ht="45.75" customHeight="1" x14ac:dyDescent="0.2">
      <c r="A22" s="116">
        <v>5</v>
      </c>
      <c r="B22" s="105" t="s">
        <v>56</v>
      </c>
      <c r="C22" s="105" t="s">
        <v>53</v>
      </c>
      <c r="D22" s="105" t="s">
        <v>54</v>
      </c>
      <c r="E22" s="82" t="s">
        <v>208</v>
      </c>
      <c r="F22" s="105">
        <v>796</v>
      </c>
      <c r="G22" s="105" t="s">
        <v>35</v>
      </c>
      <c r="H22" s="83">
        <v>10511</v>
      </c>
      <c r="I22" s="83">
        <v>25000000</v>
      </c>
      <c r="J22" s="248" t="s">
        <v>52</v>
      </c>
      <c r="K22" s="249">
        <v>3729435</v>
      </c>
      <c r="L22" s="84" t="s">
        <v>95</v>
      </c>
      <c r="M22" s="88" t="s">
        <v>116</v>
      </c>
      <c r="N22" s="105" t="s">
        <v>65</v>
      </c>
      <c r="O22" s="105" t="s">
        <v>46</v>
      </c>
      <c r="P22" s="13" t="s">
        <v>47</v>
      </c>
    </row>
    <row r="23" spans="1:16" s="85" customFormat="1" ht="58.5" customHeight="1" x14ac:dyDescent="0.2">
      <c r="A23" s="117">
        <v>6</v>
      </c>
      <c r="B23" s="105" t="s">
        <v>56</v>
      </c>
      <c r="C23" s="105" t="s">
        <v>53</v>
      </c>
      <c r="D23" s="105" t="s">
        <v>54</v>
      </c>
      <c r="E23" s="82" t="s">
        <v>209</v>
      </c>
      <c r="F23" s="105">
        <v>796</v>
      </c>
      <c r="G23" s="105" t="s">
        <v>35</v>
      </c>
      <c r="H23" s="83">
        <v>3000</v>
      </c>
      <c r="I23" s="83">
        <v>25701000</v>
      </c>
      <c r="J23" s="180" t="s">
        <v>36</v>
      </c>
      <c r="K23" s="181">
        <v>1137000</v>
      </c>
      <c r="L23" s="84" t="s">
        <v>111</v>
      </c>
      <c r="M23" s="88" t="s">
        <v>95</v>
      </c>
      <c r="N23" s="105" t="s">
        <v>65</v>
      </c>
      <c r="O23" s="105" t="s">
        <v>46</v>
      </c>
      <c r="P23" s="13" t="s">
        <v>47</v>
      </c>
    </row>
    <row r="24" spans="1:16" s="85" customFormat="1" ht="61.5" customHeight="1" x14ac:dyDescent="0.2">
      <c r="A24" s="116">
        <v>7</v>
      </c>
      <c r="B24" s="105" t="s">
        <v>56</v>
      </c>
      <c r="C24" s="105" t="s">
        <v>53</v>
      </c>
      <c r="D24" s="105" t="s">
        <v>54</v>
      </c>
      <c r="E24" s="82" t="s">
        <v>210</v>
      </c>
      <c r="F24" s="105">
        <v>796</v>
      </c>
      <c r="G24" s="105" t="s">
        <v>35</v>
      </c>
      <c r="H24" s="27">
        <v>4500</v>
      </c>
      <c r="I24" s="83">
        <v>25701000</v>
      </c>
      <c r="J24" s="105" t="s">
        <v>36</v>
      </c>
      <c r="K24" s="28">
        <v>1683000</v>
      </c>
      <c r="L24" s="75" t="s">
        <v>95</v>
      </c>
      <c r="M24" s="88" t="s">
        <v>116</v>
      </c>
      <c r="N24" s="105" t="s">
        <v>65</v>
      </c>
      <c r="O24" s="105" t="s">
        <v>46</v>
      </c>
      <c r="P24" s="13" t="s">
        <v>47</v>
      </c>
    </row>
    <row r="25" spans="1:16" s="85" customFormat="1" ht="37.5" x14ac:dyDescent="0.2">
      <c r="A25" s="117">
        <v>8</v>
      </c>
      <c r="B25" s="105" t="s">
        <v>56</v>
      </c>
      <c r="C25" s="105" t="s">
        <v>92</v>
      </c>
      <c r="D25" s="105" t="s">
        <v>93</v>
      </c>
      <c r="E25" s="82" t="s">
        <v>279</v>
      </c>
      <c r="F25" s="105">
        <v>796</v>
      </c>
      <c r="G25" s="105" t="s">
        <v>35</v>
      </c>
      <c r="H25" s="83">
        <v>135</v>
      </c>
      <c r="I25" s="83">
        <v>25701000</v>
      </c>
      <c r="J25" s="105" t="s">
        <v>36</v>
      </c>
      <c r="K25" s="106">
        <v>1755000</v>
      </c>
      <c r="L25" s="84" t="s">
        <v>114</v>
      </c>
      <c r="M25" s="88" t="s">
        <v>95</v>
      </c>
      <c r="N25" s="105" t="s">
        <v>37</v>
      </c>
      <c r="O25" s="105" t="s">
        <v>46</v>
      </c>
      <c r="P25" s="105"/>
    </row>
    <row r="26" spans="1:16" s="85" customFormat="1" ht="37.5" x14ac:dyDescent="0.2">
      <c r="A26" s="117">
        <v>9</v>
      </c>
      <c r="B26" s="105" t="s">
        <v>56</v>
      </c>
      <c r="C26" s="105" t="s">
        <v>32</v>
      </c>
      <c r="D26" s="105" t="s">
        <v>33</v>
      </c>
      <c r="E26" s="82" t="s">
        <v>34</v>
      </c>
      <c r="F26" s="105">
        <v>796</v>
      </c>
      <c r="G26" s="105" t="s">
        <v>35</v>
      </c>
      <c r="H26" s="83">
        <v>1044</v>
      </c>
      <c r="I26" s="83">
        <v>25701000</v>
      </c>
      <c r="J26" s="105" t="s">
        <v>36</v>
      </c>
      <c r="K26" s="106">
        <v>3174430.8</v>
      </c>
      <c r="L26" s="84" t="s">
        <v>112</v>
      </c>
      <c r="M26" s="88" t="s">
        <v>95</v>
      </c>
      <c r="N26" s="105" t="s">
        <v>37</v>
      </c>
      <c r="O26" s="105" t="s">
        <v>46</v>
      </c>
      <c r="P26" s="105"/>
    </row>
    <row r="27" spans="1:16" s="85" customFormat="1" ht="37.5" x14ac:dyDescent="0.2">
      <c r="A27" s="117">
        <v>10</v>
      </c>
      <c r="B27" s="105" t="s">
        <v>56</v>
      </c>
      <c r="C27" s="105" t="s">
        <v>38</v>
      </c>
      <c r="D27" s="105" t="s">
        <v>39</v>
      </c>
      <c r="E27" s="82" t="s">
        <v>224</v>
      </c>
      <c r="F27" s="105">
        <v>796</v>
      </c>
      <c r="G27" s="105" t="s">
        <v>35</v>
      </c>
      <c r="H27" s="83" t="s">
        <v>40</v>
      </c>
      <c r="I27" s="83">
        <v>25701000</v>
      </c>
      <c r="J27" s="105" t="s">
        <v>36</v>
      </c>
      <c r="K27" s="106">
        <v>120000</v>
      </c>
      <c r="L27" s="84" t="s">
        <v>112</v>
      </c>
      <c r="M27" s="88" t="s">
        <v>95</v>
      </c>
      <c r="N27" s="105" t="s">
        <v>37</v>
      </c>
      <c r="O27" s="105" t="s">
        <v>46</v>
      </c>
      <c r="P27" s="105"/>
    </row>
    <row r="28" spans="1:16" s="85" customFormat="1" ht="46.5" customHeight="1" x14ac:dyDescent="0.2">
      <c r="A28" s="117">
        <v>11</v>
      </c>
      <c r="B28" s="105" t="s">
        <v>56</v>
      </c>
      <c r="C28" s="105" t="s">
        <v>38</v>
      </c>
      <c r="D28" s="105" t="s">
        <v>39</v>
      </c>
      <c r="E28" s="82" t="s">
        <v>41</v>
      </c>
      <c r="F28" s="105">
        <v>796</v>
      </c>
      <c r="G28" s="105" t="s">
        <v>35</v>
      </c>
      <c r="H28" s="83" t="s">
        <v>40</v>
      </c>
      <c r="I28" s="83">
        <v>25701000</v>
      </c>
      <c r="J28" s="105" t="s">
        <v>36</v>
      </c>
      <c r="K28" s="106">
        <v>70000</v>
      </c>
      <c r="L28" s="84" t="s">
        <v>112</v>
      </c>
      <c r="M28" s="88" t="s">
        <v>95</v>
      </c>
      <c r="N28" s="105" t="s">
        <v>37</v>
      </c>
      <c r="O28" s="105" t="s">
        <v>46</v>
      </c>
      <c r="P28" s="105"/>
    </row>
    <row r="29" spans="1:16" s="85" customFormat="1" ht="56.25" x14ac:dyDescent="0.2">
      <c r="A29" s="117">
        <v>12</v>
      </c>
      <c r="B29" s="105" t="s">
        <v>56</v>
      </c>
      <c r="C29" s="105" t="s">
        <v>38</v>
      </c>
      <c r="D29" s="105" t="s">
        <v>39</v>
      </c>
      <c r="E29" s="82" t="s">
        <v>204</v>
      </c>
      <c r="F29" s="105">
        <v>796</v>
      </c>
      <c r="G29" s="105" t="s">
        <v>35</v>
      </c>
      <c r="H29" s="83" t="s">
        <v>40</v>
      </c>
      <c r="I29" s="83">
        <v>25701000</v>
      </c>
      <c r="J29" s="105" t="s">
        <v>36</v>
      </c>
      <c r="K29" s="106">
        <v>45000</v>
      </c>
      <c r="L29" s="84" t="s">
        <v>112</v>
      </c>
      <c r="M29" s="88" t="s">
        <v>95</v>
      </c>
      <c r="N29" s="105" t="s">
        <v>37</v>
      </c>
      <c r="O29" s="105" t="s">
        <v>46</v>
      </c>
      <c r="P29" s="105"/>
    </row>
    <row r="30" spans="1:16" s="85" customFormat="1" ht="56.25" x14ac:dyDescent="0.2">
      <c r="A30" s="117">
        <v>13</v>
      </c>
      <c r="B30" s="105" t="s">
        <v>56</v>
      </c>
      <c r="C30" s="105" t="s">
        <v>38</v>
      </c>
      <c r="D30" s="105" t="s">
        <v>39</v>
      </c>
      <c r="E30" s="82" t="s">
        <v>280</v>
      </c>
      <c r="F30" s="105">
        <v>796</v>
      </c>
      <c r="G30" s="105" t="s">
        <v>35</v>
      </c>
      <c r="H30" s="83" t="s">
        <v>40</v>
      </c>
      <c r="I30" s="83">
        <v>25701000</v>
      </c>
      <c r="J30" s="105" t="s">
        <v>36</v>
      </c>
      <c r="K30" s="106">
        <v>56000</v>
      </c>
      <c r="L30" s="84" t="s">
        <v>112</v>
      </c>
      <c r="M30" s="88" t="s">
        <v>95</v>
      </c>
      <c r="N30" s="105" t="s">
        <v>37</v>
      </c>
      <c r="O30" s="105" t="s">
        <v>46</v>
      </c>
      <c r="P30" s="105"/>
    </row>
    <row r="31" spans="1:16" s="85" customFormat="1" ht="45" customHeight="1" x14ac:dyDescent="0.2">
      <c r="A31" s="117">
        <v>14</v>
      </c>
      <c r="B31" s="105" t="s">
        <v>56</v>
      </c>
      <c r="C31" s="105" t="s">
        <v>38</v>
      </c>
      <c r="D31" s="105" t="s">
        <v>39</v>
      </c>
      <c r="E31" s="82" t="s">
        <v>94</v>
      </c>
      <c r="F31" s="105">
        <v>796</v>
      </c>
      <c r="G31" s="105" t="s">
        <v>35</v>
      </c>
      <c r="H31" s="83" t="s">
        <v>40</v>
      </c>
      <c r="I31" s="83">
        <v>25701000</v>
      </c>
      <c r="J31" s="105" t="s">
        <v>36</v>
      </c>
      <c r="K31" s="106">
        <v>45000</v>
      </c>
      <c r="L31" s="84" t="s">
        <v>112</v>
      </c>
      <c r="M31" s="88" t="s">
        <v>95</v>
      </c>
      <c r="N31" s="105" t="s">
        <v>37</v>
      </c>
      <c r="O31" s="105" t="s">
        <v>46</v>
      </c>
      <c r="P31" s="105"/>
    </row>
    <row r="32" spans="1:16" s="85" customFormat="1" ht="44.25" customHeight="1" x14ac:dyDescent="0.2">
      <c r="A32" s="117">
        <v>15</v>
      </c>
      <c r="B32" s="105" t="s">
        <v>56</v>
      </c>
      <c r="C32" s="105" t="s">
        <v>38</v>
      </c>
      <c r="D32" s="105" t="s">
        <v>39</v>
      </c>
      <c r="E32" s="82" t="s">
        <v>205</v>
      </c>
      <c r="F32" s="105">
        <v>796</v>
      </c>
      <c r="G32" s="105" t="s">
        <v>35</v>
      </c>
      <c r="H32" s="83" t="s">
        <v>40</v>
      </c>
      <c r="I32" s="83">
        <v>25701000</v>
      </c>
      <c r="J32" s="105" t="s">
        <v>36</v>
      </c>
      <c r="K32" s="106">
        <v>144000</v>
      </c>
      <c r="L32" s="84" t="s">
        <v>112</v>
      </c>
      <c r="M32" s="88" t="s">
        <v>95</v>
      </c>
      <c r="N32" s="105" t="s">
        <v>37</v>
      </c>
      <c r="O32" s="105" t="s">
        <v>46</v>
      </c>
      <c r="P32" s="105"/>
    </row>
    <row r="33" spans="1:16" s="85" customFormat="1" ht="120.75" customHeight="1" x14ac:dyDescent="0.2">
      <c r="A33" s="117">
        <f>A32+1</f>
        <v>16</v>
      </c>
      <c r="B33" s="103" t="s">
        <v>105</v>
      </c>
      <c r="C33" s="86" t="s">
        <v>106</v>
      </c>
      <c r="D33" s="86" t="s">
        <v>107</v>
      </c>
      <c r="E33" s="82" t="s">
        <v>446</v>
      </c>
      <c r="F33" s="105" t="s">
        <v>69</v>
      </c>
      <c r="G33" s="105" t="s">
        <v>70</v>
      </c>
      <c r="H33" s="147">
        <v>660.46</v>
      </c>
      <c r="I33" s="83">
        <v>25714000</v>
      </c>
      <c r="J33" s="105" t="s">
        <v>75</v>
      </c>
      <c r="K33" s="106">
        <v>810000</v>
      </c>
      <c r="L33" s="84" t="s">
        <v>126</v>
      </c>
      <c r="M33" s="88" t="s">
        <v>203</v>
      </c>
      <c r="N33" s="105" t="s">
        <v>180</v>
      </c>
      <c r="O33" s="105" t="s">
        <v>46</v>
      </c>
      <c r="P33" s="13" t="s">
        <v>47</v>
      </c>
    </row>
    <row r="34" spans="1:16" s="108" customFormat="1" ht="99" customHeight="1" x14ac:dyDescent="0.2">
      <c r="A34" s="117">
        <v>20</v>
      </c>
      <c r="B34" s="105" t="s">
        <v>105</v>
      </c>
      <c r="C34" s="86" t="s">
        <v>106</v>
      </c>
      <c r="D34" s="86" t="s">
        <v>107</v>
      </c>
      <c r="E34" s="82" t="s">
        <v>281</v>
      </c>
      <c r="F34" s="105" t="s">
        <v>69</v>
      </c>
      <c r="G34" s="105" t="s">
        <v>70</v>
      </c>
      <c r="H34" s="83">
        <v>2724</v>
      </c>
      <c r="I34" s="83">
        <v>25701000</v>
      </c>
      <c r="J34" s="105" t="s">
        <v>36</v>
      </c>
      <c r="K34" s="106">
        <v>674160</v>
      </c>
      <c r="L34" s="88" t="s">
        <v>126</v>
      </c>
      <c r="M34" s="88" t="s">
        <v>115</v>
      </c>
      <c r="N34" s="105" t="s">
        <v>180</v>
      </c>
      <c r="O34" s="105" t="s">
        <v>46</v>
      </c>
      <c r="P34" s="13" t="s">
        <v>47</v>
      </c>
    </row>
    <row r="35" spans="1:16" s="108" customFormat="1" ht="120" customHeight="1" x14ac:dyDescent="0.2">
      <c r="A35" s="117">
        <f t="shared" ref="A35:A36" si="0">A34+1</f>
        <v>21</v>
      </c>
      <c r="B35" s="105" t="s">
        <v>66</v>
      </c>
      <c r="C35" s="105" t="s">
        <v>96</v>
      </c>
      <c r="D35" s="105" t="s">
        <v>97</v>
      </c>
      <c r="E35" s="104" t="s">
        <v>242</v>
      </c>
      <c r="F35" s="101" t="s">
        <v>69</v>
      </c>
      <c r="G35" s="84" t="s">
        <v>70</v>
      </c>
      <c r="H35" s="105">
        <f>1015.8+102</f>
        <v>1117.8</v>
      </c>
      <c r="I35" s="83">
        <v>25732000001</v>
      </c>
      <c r="J35" s="142" t="s">
        <v>238</v>
      </c>
      <c r="K35" s="143">
        <v>2930493.65</v>
      </c>
      <c r="L35" s="84" t="s">
        <v>126</v>
      </c>
      <c r="M35" s="88" t="s">
        <v>109</v>
      </c>
      <c r="N35" s="142" t="s">
        <v>37</v>
      </c>
      <c r="O35" s="105" t="s">
        <v>46</v>
      </c>
      <c r="P35" s="105"/>
    </row>
    <row r="36" spans="1:16" s="108" customFormat="1" ht="112.5" hidden="1" x14ac:dyDescent="0.2">
      <c r="A36" s="184">
        <f t="shared" si="0"/>
        <v>22</v>
      </c>
      <c r="B36" s="184" t="s">
        <v>66</v>
      </c>
      <c r="C36" s="185" t="s">
        <v>67</v>
      </c>
      <c r="D36" s="185" t="s">
        <v>68</v>
      </c>
      <c r="E36" s="186" t="s">
        <v>243</v>
      </c>
      <c r="F36" s="187" t="s">
        <v>69</v>
      </c>
      <c r="G36" s="188" t="s">
        <v>70</v>
      </c>
      <c r="H36" s="184">
        <v>144.30000000000001</v>
      </c>
      <c r="I36" s="189">
        <v>25622151051</v>
      </c>
      <c r="J36" s="184" t="s">
        <v>244</v>
      </c>
      <c r="K36" s="190">
        <v>780000</v>
      </c>
      <c r="L36" s="188" t="s">
        <v>111</v>
      </c>
      <c r="M36" s="191" t="s">
        <v>127</v>
      </c>
      <c r="N36" s="184" t="s">
        <v>65</v>
      </c>
      <c r="O36" s="184" t="s">
        <v>46</v>
      </c>
      <c r="P36" s="184" t="s">
        <v>47</v>
      </c>
    </row>
    <row r="37" spans="1:16" s="108" customFormat="1" ht="94.5" hidden="1" customHeight="1" x14ac:dyDescent="0.2">
      <c r="A37" s="184">
        <f>A36+1</f>
        <v>23</v>
      </c>
      <c r="B37" s="184" t="s">
        <v>66</v>
      </c>
      <c r="C37" s="185" t="s">
        <v>67</v>
      </c>
      <c r="D37" s="185" t="s">
        <v>68</v>
      </c>
      <c r="E37" s="186" t="s">
        <v>245</v>
      </c>
      <c r="F37" s="187" t="s">
        <v>69</v>
      </c>
      <c r="G37" s="188" t="s">
        <v>70</v>
      </c>
      <c r="H37" s="184">
        <v>109.8</v>
      </c>
      <c r="I37" s="189">
        <v>25605426101</v>
      </c>
      <c r="J37" s="184" t="s">
        <v>129</v>
      </c>
      <c r="K37" s="190">
        <v>780000</v>
      </c>
      <c r="L37" s="188" t="s">
        <v>111</v>
      </c>
      <c r="M37" s="191" t="s">
        <v>127</v>
      </c>
      <c r="N37" s="184" t="s">
        <v>65</v>
      </c>
      <c r="O37" s="184" t="s">
        <v>46</v>
      </c>
      <c r="P37" s="184" t="s">
        <v>47</v>
      </c>
    </row>
    <row r="38" spans="1:16" s="108" customFormat="1" ht="142.5" customHeight="1" x14ac:dyDescent="0.2">
      <c r="A38" s="116">
        <f t="shared" ref="A38:A51" si="1">A37+1</f>
        <v>24</v>
      </c>
      <c r="B38" s="105" t="s">
        <v>66</v>
      </c>
      <c r="C38" s="86" t="s">
        <v>77</v>
      </c>
      <c r="D38" s="86" t="s">
        <v>78</v>
      </c>
      <c r="E38" s="82" t="s">
        <v>470</v>
      </c>
      <c r="F38" s="101">
        <v>796</v>
      </c>
      <c r="G38" s="84" t="s">
        <v>35</v>
      </c>
      <c r="H38" s="83">
        <v>19</v>
      </c>
      <c r="I38" s="83">
        <v>25655101001</v>
      </c>
      <c r="J38" s="241" t="s">
        <v>79</v>
      </c>
      <c r="K38" s="242">
        <v>1524001.54</v>
      </c>
      <c r="L38" s="88" t="s">
        <v>125</v>
      </c>
      <c r="M38" s="88" t="s">
        <v>95</v>
      </c>
      <c r="N38" s="241" t="s">
        <v>65</v>
      </c>
      <c r="O38" s="105" t="s">
        <v>46</v>
      </c>
      <c r="P38" s="13" t="s">
        <v>47</v>
      </c>
    </row>
    <row r="39" spans="1:16" s="108" customFormat="1" ht="198" customHeight="1" x14ac:dyDescent="0.2">
      <c r="A39" s="116">
        <v>26</v>
      </c>
      <c r="B39" s="105" t="s">
        <v>66</v>
      </c>
      <c r="C39" s="86" t="s">
        <v>219</v>
      </c>
      <c r="D39" s="86" t="s">
        <v>220</v>
      </c>
      <c r="E39" s="82" t="s">
        <v>282</v>
      </c>
      <c r="F39" s="105">
        <v>796</v>
      </c>
      <c r="G39" s="105" t="s">
        <v>35</v>
      </c>
      <c r="H39" s="83">
        <v>18987</v>
      </c>
      <c r="I39" s="83">
        <v>25000000</v>
      </c>
      <c r="J39" s="105" t="s">
        <v>52</v>
      </c>
      <c r="K39" s="106">
        <v>322146000</v>
      </c>
      <c r="L39" s="88" t="s">
        <v>125</v>
      </c>
      <c r="M39" s="88" t="s">
        <v>194</v>
      </c>
      <c r="N39" s="105" t="s">
        <v>246</v>
      </c>
      <c r="O39" s="105" t="s">
        <v>46</v>
      </c>
      <c r="P39" s="95" t="s">
        <v>247</v>
      </c>
    </row>
    <row r="40" spans="1:16" s="85" customFormat="1" ht="180" customHeight="1" x14ac:dyDescent="0.2">
      <c r="A40" s="117">
        <f>A39+1</f>
        <v>27</v>
      </c>
      <c r="B40" s="105" t="s">
        <v>66</v>
      </c>
      <c r="C40" s="86" t="s">
        <v>219</v>
      </c>
      <c r="D40" s="86" t="s">
        <v>220</v>
      </c>
      <c r="E40" s="82" t="s">
        <v>334</v>
      </c>
      <c r="F40" s="138">
        <v>796</v>
      </c>
      <c r="G40" s="138" t="s">
        <v>35</v>
      </c>
      <c r="H40" s="83" t="s">
        <v>101</v>
      </c>
      <c r="I40" s="83">
        <v>25000000</v>
      </c>
      <c r="J40" s="138" t="s">
        <v>52</v>
      </c>
      <c r="K40" s="139">
        <v>72000000</v>
      </c>
      <c r="L40" s="88" t="s">
        <v>126</v>
      </c>
      <c r="M40" s="88" t="s">
        <v>125</v>
      </c>
      <c r="N40" s="138" t="s">
        <v>246</v>
      </c>
      <c r="O40" s="105" t="s">
        <v>46</v>
      </c>
      <c r="P40" s="95" t="s">
        <v>336</v>
      </c>
    </row>
    <row r="41" spans="1:16" s="108" customFormat="1" ht="75" x14ac:dyDescent="0.2">
      <c r="A41" s="117">
        <f t="shared" si="1"/>
        <v>28</v>
      </c>
      <c r="B41" s="107" t="s">
        <v>66</v>
      </c>
      <c r="C41" s="107" t="s">
        <v>72</v>
      </c>
      <c r="D41" s="107" t="s">
        <v>73</v>
      </c>
      <c r="E41" s="82" t="s">
        <v>449</v>
      </c>
      <c r="F41" s="229" t="s">
        <v>69</v>
      </c>
      <c r="G41" s="229" t="s">
        <v>70</v>
      </c>
      <c r="H41" s="83" t="s">
        <v>64</v>
      </c>
      <c r="I41" s="83">
        <v>25701000001</v>
      </c>
      <c r="J41" s="229" t="s">
        <v>36</v>
      </c>
      <c r="K41" s="230">
        <v>3742294.24</v>
      </c>
      <c r="L41" s="84" t="s">
        <v>124</v>
      </c>
      <c r="M41" s="88" t="s">
        <v>95</v>
      </c>
      <c r="N41" s="107" t="s">
        <v>65</v>
      </c>
      <c r="O41" s="107" t="s">
        <v>46</v>
      </c>
      <c r="P41" s="13" t="s">
        <v>47</v>
      </c>
    </row>
    <row r="42" spans="1:16" s="108" customFormat="1" ht="141" customHeight="1" x14ac:dyDescent="0.2">
      <c r="A42" s="117">
        <f t="shared" si="1"/>
        <v>29</v>
      </c>
      <c r="B42" s="107" t="s">
        <v>66</v>
      </c>
      <c r="C42" s="107" t="s">
        <v>72</v>
      </c>
      <c r="D42" s="107" t="s">
        <v>73</v>
      </c>
      <c r="E42" s="237" t="s">
        <v>467</v>
      </c>
      <c r="F42" s="238" t="s">
        <v>69</v>
      </c>
      <c r="G42" s="238" t="s">
        <v>70</v>
      </c>
      <c r="H42" s="83" t="s">
        <v>64</v>
      </c>
      <c r="I42" s="83">
        <v>25628101001</v>
      </c>
      <c r="J42" s="224" t="s">
        <v>81</v>
      </c>
      <c r="K42" s="239">
        <v>3978927.68</v>
      </c>
      <c r="L42" s="84" t="s">
        <v>125</v>
      </c>
      <c r="M42" s="88" t="s">
        <v>95</v>
      </c>
      <c r="N42" s="107" t="s">
        <v>65</v>
      </c>
      <c r="O42" s="107" t="s">
        <v>46</v>
      </c>
      <c r="P42" s="13" t="s">
        <v>47</v>
      </c>
    </row>
    <row r="43" spans="1:16" s="108" customFormat="1" ht="98.25" customHeight="1" x14ac:dyDescent="0.2">
      <c r="A43" s="117">
        <f t="shared" si="1"/>
        <v>30</v>
      </c>
      <c r="B43" s="107" t="s">
        <v>66</v>
      </c>
      <c r="C43" s="107" t="s">
        <v>72</v>
      </c>
      <c r="D43" s="107" t="s">
        <v>73</v>
      </c>
      <c r="E43" s="82" t="s">
        <v>450</v>
      </c>
      <c r="F43" s="229" t="s">
        <v>69</v>
      </c>
      <c r="G43" s="229" t="s">
        <v>70</v>
      </c>
      <c r="H43" s="83" t="s">
        <v>64</v>
      </c>
      <c r="I43" s="83">
        <v>25745000001</v>
      </c>
      <c r="J43" s="229" t="s">
        <v>217</v>
      </c>
      <c r="K43" s="230">
        <v>1024549.37</v>
      </c>
      <c r="L43" s="84" t="s">
        <v>124</v>
      </c>
      <c r="M43" s="88" t="s">
        <v>95</v>
      </c>
      <c r="N43" s="107" t="s">
        <v>65</v>
      </c>
      <c r="O43" s="107" t="s">
        <v>46</v>
      </c>
      <c r="P43" s="13" t="s">
        <v>47</v>
      </c>
    </row>
    <row r="44" spans="1:16" s="223" customFormat="1" ht="112.5" hidden="1" x14ac:dyDescent="0.2">
      <c r="A44" s="184">
        <f t="shared" si="1"/>
        <v>31</v>
      </c>
      <c r="B44" s="184" t="s">
        <v>66</v>
      </c>
      <c r="C44" s="184" t="s">
        <v>72</v>
      </c>
      <c r="D44" s="184" t="s">
        <v>73</v>
      </c>
      <c r="E44" s="186" t="s">
        <v>249</v>
      </c>
      <c r="F44" s="184" t="s">
        <v>69</v>
      </c>
      <c r="G44" s="184" t="s">
        <v>70</v>
      </c>
      <c r="H44" s="189" t="s">
        <v>64</v>
      </c>
      <c r="I44" s="189">
        <v>25631427101</v>
      </c>
      <c r="J44" s="184" t="s">
        <v>120</v>
      </c>
      <c r="K44" s="190">
        <v>2000000</v>
      </c>
      <c r="L44" s="188" t="s">
        <v>109</v>
      </c>
      <c r="M44" s="191" t="s">
        <v>111</v>
      </c>
      <c r="N44" s="184" t="s">
        <v>65</v>
      </c>
      <c r="O44" s="184" t="s">
        <v>46</v>
      </c>
      <c r="P44" s="184" t="s">
        <v>47</v>
      </c>
    </row>
    <row r="45" spans="1:16" s="223" customFormat="1" ht="131.25" hidden="1" x14ac:dyDescent="0.2">
      <c r="A45" s="184">
        <f t="shared" si="1"/>
        <v>32</v>
      </c>
      <c r="B45" s="184" t="s">
        <v>66</v>
      </c>
      <c r="C45" s="184" t="s">
        <v>72</v>
      </c>
      <c r="D45" s="184" t="s">
        <v>73</v>
      </c>
      <c r="E45" s="186" t="s">
        <v>250</v>
      </c>
      <c r="F45" s="184" t="s">
        <v>69</v>
      </c>
      <c r="G45" s="184" t="s">
        <v>70</v>
      </c>
      <c r="H45" s="189" t="s">
        <v>64</v>
      </c>
      <c r="I45" s="189">
        <v>25630404101</v>
      </c>
      <c r="J45" s="184" t="s">
        <v>74</v>
      </c>
      <c r="K45" s="190">
        <v>1900000</v>
      </c>
      <c r="L45" s="188" t="s">
        <v>110</v>
      </c>
      <c r="M45" s="191" t="s">
        <v>127</v>
      </c>
      <c r="N45" s="184" t="s">
        <v>65</v>
      </c>
      <c r="O45" s="184" t="s">
        <v>46</v>
      </c>
      <c r="P45" s="184" t="s">
        <v>47</v>
      </c>
    </row>
    <row r="46" spans="1:16" s="108" customFormat="1" ht="87" customHeight="1" x14ac:dyDescent="0.2">
      <c r="A46" s="116">
        <v>37</v>
      </c>
      <c r="B46" s="110" t="s">
        <v>66</v>
      </c>
      <c r="C46" s="110" t="s">
        <v>72</v>
      </c>
      <c r="D46" s="110" t="s">
        <v>73</v>
      </c>
      <c r="E46" s="82" t="s">
        <v>251</v>
      </c>
      <c r="F46" s="110" t="s">
        <v>69</v>
      </c>
      <c r="G46" s="110" t="s">
        <v>70</v>
      </c>
      <c r="H46" s="83" t="s">
        <v>64</v>
      </c>
      <c r="I46" s="83">
        <v>25701000001</v>
      </c>
      <c r="J46" s="110" t="s">
        <v>36</v>
      </c>
      <c r="K46" s="111">
        <v>3000000</v>
      </c>
      <c r="L46" s="84" t="s">
        <v>130</v>
      </c>
      <c r="M46" s="88" t="s">
        <v>95</v>
      </c>
      <c r="N46" s="110" t="s">
        <v>65</v>
      </c>
      <c r="O46" s="110" t="s">
        <v>46</v>
      </c>
      <c r="P46" s="13" t="s">
        <v>47</v>
      </c>
    </row>
    <row r="47" spans="1:16" s="108" customFormat="1" ht="68.25" customHeight="1" x14ac:dyDescent="0.2">
      <c r="A47" s="117">
        <v>39</v>
      </c>
      <c r="B47" s="110" t="s">
        <v>178</v>
      </c>
      <c r="C47" s="110" t="s">
        <v>173</v>
      </c>
      <c r="D47" s="110" t="s">
        <v>174</v>
      </c>
      <c r="E47" s="82" t="s">
        <v>333</v>
      </c>
      <c r="F47" s="136">
        <v>355</v>
      </c>
      <c r="G47" s="136" t="s">
        <v>179</v>
      </c>
      <c r="H47" s="83" t="s">
        <v>64</v>
      </c>
      <c r="I47" s="83">
        <v>25701000</v>
      </c>
      <c r="J47" s="136" t="s">
        <v>36</v>
      </c>
      <c r="K47" s="137">
        <v>1709000</v>
      </c>
      <c r="L47" s="84" t="s">
        <v>126</v>
      </c>
      <c r="M47" s="84" t="s">
        <v>131</v>
      </c>
      <c r="N47" s="136" t="s">
        <v>180</v>
      </c>
      <c r="O47" s="110" t="s">
        <v>46</v>
      </c>
      <c r="P47" s="13" t="s">
        <v>47</v>
      </c>
    </row>
    <row r="48" spans="1:16" s="108" customFormat="1" ht="56.25" x14ac:dyDescent="0.2">
      <c r="A48" s="117">
        <f>A47+1</f>
        <v>40</v>
      </c>
      <c r="B48" s="110" t="s">
        <v>178</v>
      </c>
      <c r="C48" s="110" t="s">
        <v>173</v>
      </c>
      <c r="D48" s="110" t="s">
        <v>174</v>
      </c>
      <c r="E48" s="82" t="s">
        <v>273</v>
      </c>
      <c r="F48" s="110">
        <v>355</v>
      </c>
      <c r="G48" s="110" t="s">
        <v>179</v>
      </c>
      <c r="H48" s="83" t="s">
        <v>64</v>
      </c>
      <c r="I48" s="83">
        <v>25000000</v>
      </c>
      <c r="J48" s="110" t="s">
        <v>52</v>
      </c>
      <c r="K48" s="111">
        <v>1500000</v>
      </c>
      <c r="L48" s="84" t="s">
        <v>100</v>
      </c>
      <c r="M48" s="84" t="s">
        <v>272</v>
      </c>
      <c r="N48" s="110" t="s">
        <v>65</v>
      </c>
      <c r="O48" s="110" t="s">
        <v>46</v>
      </c>
      <c r="P48" s="13" t="s">
        <v>47</v>
      </c>
    </row>
    <row r="49" spans="1:16" s="108" customFormat="1" ht="75" hidden="1" x14ac:dyDescent="0.2">
      <c r="A49" s="159">
        <f t="shared" si="1"/>
        <v>41</v>
      </c>
      <c r="B49" s="159" t="s">
        <v>181</v>
      </c>
      <c r="C49" s="159" t="s">
        <v>173</v>
      </c>
      <c r="D49" s="159" t="s">
        <v>174</v>
      </c>
      <c r="E49" s="160" t="s">
        <v>182</v>
      </c>
      <c r="F49" s="159">
        <v>355</v>
      </c>
      <c r="G49" s="159" t="s">
        <v>183</v>
      </c>
      <c r="H49" s="161" t="s">
        <v>64</v>
      </c>
      <c r="I49" s="161">
        <v>25000000</v>
      </c>
      <c r="J49" s="159" t="s">
        <v>184</v>
      </c>
      <c r="K49" s="162">
        <v>1500000</v>
      </c>
      <c r="L49" s="163" t="s">
        <v>126</v>
      </c>
      <c r="M49" s="163" t="s">
        <v>131</v>
      </c>
      <c r="N49" s="159" t="s">
        <v>65</v>
      </c>
      <c r="O49" s="159" t="s">
        <v>46</v>
      </c>
      <c r="P49" s="159" t="s">
        <v>47</v>
      </c>
    </row>
    <row r="50" spans="1:16" s="108" customFormat="1" ht="56.25" x14ac:dyDescent="0.2">
      <c r="A50" s="117">
        <v>42</v>
      </c>
      <c r="B50" s="110" t="s">
        <v>181</v>
      </c>
      <c r="C50" s="110" t="s">
        <v>169</v>
      </c>
      <c r="D50" s="110" t="s">
        <v>170</v>
      </c>
      <c r="E50" s="82" t="s">
        <v>221</v>
      </c>
      <c r="F50" s="110">
        <v>796</v>
      </c>
      <c r="G50" s="110" t="s">
        <v>35</v>
      </c>
      <c r="H50" s="83">
        <v>11111</v>
      </c>
      <c r="I50" s="83">
        <v>25701000</v>
      </c>
      <c r="J50" s="192" t="s">
        <v>36</v>
      </c>
      <c r="K50" s="193">
        <v>911555</v>
      </c>
      <c r="L50" s="84" t="s">
        <v>111</v>
      </c>
      <c r="M50" s="84" t="s">
        <v>125</v>
      </c>
      <c r="N50" s="110" t="s">
        <v>65</v>
      </c>
      <c r="O50" s="110" t="s">
        <v>46</v>
      </c>
      <c r="P50" s="13" t="s">
        <v>47</v>
      </c>
    </row>
    <row r="51" spans="1:16" s="108" customFormat="1" ht="93.75" hidden="1" x14ac:dyDescent="0.2">
      <c r="A51" s="159">
        <f t="shared" si="1"/>
        <v>43</v>
      </c>
      <c r="B51" s="159" t="s">
        <v>181</v>
      </c>
      <c r="C51" s="159" t="s">
        <v>173</v>
      </c>
      <c r="D51" s="159" t="s">
        <v>174</v>
      </c>
      <c r="E51" s="160" t="s">
        <v>191</v>
      </c>
      <c r="F51" s="159">
        <v>796</v>
      </c>
      <c r="G51" s="159" t="s">
        <v>35</v>
      </c>
      <c r="H51" s="161">
        <v>14</v>
      </c>
      <c r="I51" s="161">
        <v>25000000</v>
      </c>
      <c r="J51" s="159" t="s">
        <v>52</v>
      </c>
      <c r="K51" s="162">
        <v>646800</v>
      </c>
      <c r="L51" s="163" t="s">
        <v>126</v>
      </c>
      <c r="M51" s="163" t="s">
        <v>124</v>
      </c>
      <c r="N51" s="159" t="s">
        <v>65</v>
      </c>
      <c r="O51" s="159" t="s">
        <v>46</v>
      </c>
      <c r="P51" s="159" t="s">
        <v>47</v>
      </c>
    </row>
    <row r="52" spans="1:16" s="108" customFormat="1" ht="101.25" customHeight="1" x14ac:dyDescent="0.2">
      <c r="A52" s="117">
        <v>44</v>
      </c>
      <c r="B52" s="110" t="s">
        <v>181</v>
      </c>
      <c r="C52" s="86" t="s">
        <v>133</v>
      </c>
      <c r="D52" s="86" t="s">
        <v>175</v>
      </c>
      <c r="E52" s="82" t="s">
        <v>318</v>
      </c>
      <c r="F52" s="130">
        <v>796</v>
      </c>
      <c r="G52" s="130" t="s">
        <v>35</v>
      </c>
      <c r="H52" s="87">
        <v>5000</v>
      </c>
      <c r="I52" s="83">
        <v>25701000</v>
      </c>
      <c r="J52" s="130" t="s">
        <v>36</v>
      </c>
      <c r="K52" s="111">
        <v>300000</v>
      </c>
      <c r="L52" s="84" t="s">
        <v>100</v>
      </c>
      <c r="M52" s="88" t="s">
        <v>95</v>
      </c>
      <c r="N52" s="110" t="s">
        <v>65</v>
      </c>
      <c r="O52" s="110" t="s">
        <v>46</v>
      </c>
      <c r="P52" s="13" t="s">
        <v>47</v>
      </c>
    </row>
    <row r="53" spans="1:16" s="108" customFormat="1" ht="42" customHeight="1" x14ac:dyDescent="0.2">
      <c r="A53" s="117">
        <f t="shared" ref="A53:A71" si="2">A52+1</f>
        <v>45</v>
      </c>
      <c r="B53" s="110" t="s">
        <v>181</v>
      </c>
      <c r="C53" s="86" t="s">
        <v>160</v>
      </c>
      <c r="D53" s="86" t="s">
        <v>161</v>
      </c>
      <c r="E53" s="82" t="s">
        <v>162</v>
      </c>
      <c r="F53" s="110">
        <v>796</v>
      </c>
      <c r="G53" s="110" t="s">
        <v>35</v>
      </c>
      <c r="H53" s="83">
        <v>100</v>
      </c>
      <c r="I53" s="83">
        <v>25701000</v>
      </c>
      <c r="J53" s="110" t="s">
        <v>36</v>
      </c>
      <c r="K53" s="111">
        <v>200000</v>
      </c>
      <c r="L53" s="84" t="s">
        <v>109</v>
      </c>
      <c r="M53" s="88" t="s">
        <v>127</v>
      </c>
      <c r="N53" s="110" t="s">
        <v>37</v>
      </c>
      <c r="O53" s="110" t="s">
        <v>46</v>
      </c>
      <c r="P53" s="110"/>
    </row>
    <row r="54" spans="1:16" s="108" customFormat="1" ht="56.25" x14ac:dyDescent="0.2">
      <c r="A54" s="117">
        <f t="shared" si="2"/>
        <v>46</v>
      </c>
      <c r="B54" s="110" t="s">
        <v>181</v>
      </c>
      <c r="C54" s="86" t="s">
        <v>163</v>
      </c>
      <c r="D54" s="86" t="s">
        <v>164</v>
      </c>
      <c r="E54" s="82" t="s">
        <v>165</v>
      </c>
      <c r="F54" s="110">
        <v>796</v>
      </c>
      <c r="G54" s="110" t="s">
        <v>35</v>
      </c>
      <c r="H54" s="83">
        <v>100</v>
      </c>
      <c r="I54" s="83">
        <v>25701000</v>
      </c>
      <c r="J54" s="110" t="s">
        <v>36</v>
      </c>
      <c r="K54" s="111">
        <v>200000</v>
      </c>
      <c r="L54" s="84" t="s">
        <v>109</v>
      </c>
      <c r="M54" s="88" t="s">
        <v>127</v>
      </c>
      <c r="N54" s="110" t="s">
        <v>37</v>
      </c>
      <c r="O54" s="110" t="s">
        <v>46</v>
      </c>
      <c r="P54" s="110"/>
    </row>
    <row r="55" spans="1:16" s="108" customFormat="1" ht="81.75" customHeight="1" x14ac:dyDescent="0.2">
      <c r="A55" s="117">
        <f>A54+1</f>
        <v>47</v>
      </c>
      <c r="B55" s="110" t="s">
        <v>181</v>
      </c>
      <c r="C55" s="86" t="s">
        <v>166</v>
      </c>
      <c r="D55" s="86" t="s">
        <v>167</v>
      </c>
      <c r="E55" s="82" t="s">
        <v>168</v>
      </c>
      <c r="F55" s="110">
        <v>796</v>
      </c>
      <c r="G55" s="110" t="s">
        <v>35</v>
      </c>
      <c r="H55" s="83">
        <v>100</v>
      </c>
      <c r="I55" s="83">
        <v>25701000</v>
      </c>
      <c r="J55" s="110" t="s">
        <v>36</v>
      </c>
      <c r="K55" s="111">
        <v>200000</v>
      </c>
      <c r="L55" s="84" t="s">
        <v>109</v>
      </c>
      <c r="M55" s="88" t="s">
        <v>127</v>
      </c>
      <c r="N55" s="110" t="s">
        <v>37</v>
      </c>
      <c r="O55" s="110" t="s">
        <v>46</v>
      </c>
      <c r="P55" s="110"/>
    </row>
    <row r="56" spans="1:16" s="108" customFormat="1" ht="75" hidden="1" x14ac:dyDescent="0.2">
      <c r="A56" s="159">
        <f>A55+1</f>
        <v>48</v>
      </c>
      <c r="B56" s="159" t="s">
        <v>181</v>
      </c>
      <c r="C56" s="164" t="s">
        <v>171</v>
      </c>
      <c r="D56" s="164" t="s">
        <v>172</v>
      </c>
      <c r="E56" s="160" t="s">
        <v>186</v>
      </c>
      <c r="F56" s="159">
        <v>704</v>
      </c>
      <c r="G56" s="159" t="s">
        <v>187</v>
      </c>
      <c r="H56" s="161">
        <v>235</v>
      </c>
      <c r="I56" s="161">
        <v>25701000</v>
      </c>
      <c r="J56" s="159" t="s">
        <v>36</v>
      </c>
      <c r="K56" s="162">
        <v>480000</v>
      </c>
      <c r="L56" s="163" t="s">
        <v>110</v>
      </c>
      <c r="M56" s="165" t="s">
        <v>127</v>
      </c>
      <c r="N56" s="159" t="s">
        <v>37</v>
      </c>
      <c r="O56" s="159" t="s">
        <v>46</v>
      </c>
      <c r="P56" s="159"/>
    </row>
    <row r="57" spans="1:16" s="108" customFormat="1" ht="96" customHeight="1" x14ac:dyDescent="0.2">
      <c r="A57" s="117">
        <v>49</v>
      </c>
      <c r="B57" s="110" t="s">
        <v>181</v>
      </c>
      <c r="C57" s="228" t="s">
        <v>188</v>
      </c>
      <c r="D57" s="228" t="s">
        <v>189</v>
      </c>
      <c r="E57" s="82" t="s">
        <v>190</v>
      </c>
      <c r="F57" s="110" t="s">
        <v>142</v>
      </c>
      <c r="G57" s="110" t="s">
        <v>35</v>
      </c>
      <c r="H57" s="87" t="s">
        <v>64</v>
      </c>
      <c r="I57" s="83">
        <v>25701000</v>
      </c>
      <c r="J57" s="110" t="s">
        <v>36</v>
      </c>
      <c r="K57" s="111">
        <v>828000</v>
      </c>
      <c r="L57" s="88" t="s">
        <v>127</v>
      </c>
      <c r="M57" s="88" t="s">
        <v>124</v>
      </c>
      <c r="N57" s="110" t="s">
        <v>37</v>
      </c>
      <c r="O57" s="110" t="s">
        <v>46</v>
      </c>
      <c r="P57" s="110"/>
    </row>
    <row r="58" spans="1:16" s="108" customFormat="1" ht="51.75" customHeight="1" x14ac:dyDescent="0.2">
      <c r="A58" s="117">
        <v>52</v>
      </c>
      <c r="B58" s="110" t="s">
        <v>57</v>
      </c>
      <c r="C58" s="110" t="s">
        <v>102</v>
      </c>
      <c r="D58" s="110" t="s">
        <v>103</v>
      </c>
      <c r="E58" s="82" t="s">
        <v>104</v>
      </c>
      <c r="F58" s="110">
        <v>796</v>
      </c>
      <c r="G58" s="110" t="s">
        <v>35</v>
      </c>
      <c r="H58" s="83" t="s">
        <v>101</v>
      </c>
      <c r="I58" s="83">
        <v>25000000</v>
      </c>
      <c r="J58" s="166" t="s">
        <v>52</v>
      </c>
      <c r="K58" s="167">
        <v>4540000</v>
      </c>
      <c r="L58" s="84" t="s">
        <v>110</v>
      </c>
      <c r="M58" s="88" t="s">
        <v>116</v>
      </c>
      <c r="N58" s="166" t="s">
        <v>65</v>
      </c>
      <c r="O58" s="110" t="s">
        <v>46</v>
      </c>
      <c r="P58" s="13" t="s">
        <v>47</v>
      </c>
    </row>
    <row r="59" spans="1:16" s="108" customFormat="1" ht="179.25" customHeight="1" x14ac:dyDescent="0.2">
      <c r="A59" s="116">
        <v>55</v>
      </c>
      <c r="B59" s="110" t="s">
        <v>132</v>
      </c>
      <c r="C59" s="111" t="s">
        <v>135</v>
      </c>
      <c r="D59" s="111" t="s">
        <v>274</v>
      </c>
      <c r="E59" s="82" t="s">
        <v>284</v>
      </c>
      <c r="F59" s="110">
        <v>796</v>
      </c>
      <c r="G59" s="110" t="s">
        <v>35</v>
      </c>
      <c r="H59" s="83">
        <v>1</v>
      </c>
      <c r="I59" s="83">
        <v>25701000</v>
      </c>
      <c r="J59" s="110" t="s">
        <v>134</v>
      </c>
      <c r="K59" s="83">
        <v>10202000</v>
      </c>
      <c r="L59" s="84" t="s">
        <v>126</v>
      </c>
      <c r="M59" s="88" t="s">
        <v>203</v>
      </c>
      <c r="N59" s="110" t="s">
        <v>37</v>
      </c>
      <c r="O59" s="110" t="s">
        <v>46</v>
      </c>
      <c r="P59" s="110"/>
    </row>
    <row r="60" spans="1:16" s="108" customFormat="1" ht="119.25" customHeight="1" x14ac:dyDescent="0.2">
      <c r="A60" s="116">
        <f t="shared" si="2"/>
        <v>56</v>
      </c>
      <c r="B60" s="110" t="s">
        <v>136</v>
      </c>
      <c r="C60" s="110" t="s">
        <v>137</v>
      </c>
      <c r="D60" s="110" t="s">
        <v>138</v>
      </c>
      <c r="E60" s="82" t="s">
        <v>275</v>
      </c>
      <c r="F60" s="110">
        <v>796</v>
      </c>
      <c r="G60" s="110" t="s">
        <v>35</v>
      </c>
      <c r="H60" s="83">
        <v>5</v>
      </c>
      <c r="I60" s="83">
        <v>25000000</v>
      </c>
      <c r="J60" s="110" t="s">
        <v>134</v>
      </c>
      <c r="K60" s="111">
        <f>1.56*1.06</f>
        <v>1.6536000000000002</v>
      </c>
      <c r="L60" s="84" t="s">
        <v>95</v>
      </c>
      <c r="M60" s="88" t="s">
        <v>119</v>
      </c>
      <c r="N60" s="110" t="s">
        <v>37</v>
      </c>
      <c r="O60" s="110" t="s">
        <v>46</v>
      </c>
      <c r="P60" s="224" t="s">
        <v>276</v>
      </c>
    </row>
    <row r="61" spans="1:16" s="108" customFormat="1" ht="188.25" customHeight="1" x14ac:dyDescent="0.2">
      <c r="A61" s="117">
        <f t="shared" si="2"/>
        <v>57</v>
      </c>
      <c r="B61" s="110" t="s">
        <v>139</v>
      </c>
      <c r="C61" s="110" t="s">
        <v>144</v>
      </c>
      <c r="D61" s="110" t="s">
        <v>140</v>
      </c>
      <c r="E61" s="82" t="s">
        <v>337</v>
      </c>
      <c r="F61" s="110" t="s">
        <v>142</v>
      </c>
      <c r="G61" s="110" t="s">
        <v>35</v>
      </c>
      <c r="H61" s="83">
        <f>98000*12</f>
        <v>1176000</v>
      </c>
      <c r="I61" s="83">
        <v>25701000</v>
      </c>
      <c r="J61" s="110" t="s">
        <v>143</v>
      </c>
      <c r="K61" s="129">
        <v>0.86</v>
      </c>
      <c r="L61" s="84" t="s">
        <v>100</v>
      </c>
      <c r="M61" s="88" t="s">
        <v>203</v>
      </c>
      <c r="N61" s="128" t="s">
        <v>37</v>
      </c>
      <c r="O61" s="128" t="s">
        <v>46</v>
      </c>
      <c r="P61" s="224" t="s">
        <v>305</v>
      </c>
    </row>
    <row r="62" spans="1:16" s="108" customFormat="1" ht="181.5" x14ac:dyDescent="0.2">
      <c r="A62" s="117">
        <f t="shared" si="2"/>
        <v>58</v>
      </c>
      <c r="B62" s="110" t="s">
        <v>139</v>
      </c>
      <c r="C62" s="110" t="s">
        <v>144</v>
      </c>
      <c r="D62" s="110" t="s">
        <v>140</v>
      </c>
      <c r="E62" s="82" t="s">
        <v>141</v>
      </c>
      <c r="F62" s="110" t="s">
        <v>142</v>
      </c>
      <c r="G62" s="110" t="s">
        <v>35</v>
      </c>
      <c r="H62" s="83">
        <f>30000*12</f>
        <v>360000</v>
      </c>
      <c r="I62" s="83">
        <v>25701000</v>
      </c>
      <c r="J62" s="110" t="s">
        <v>143</v>
      </c>
      <c r="K62" s="129">
        <v>1.34</v>
      </c>
      <c r="L62" s="84" t="s">
        <v>100</v>
      </c>
      <c r="M62" s="88" t="s">
        <v>203</v>
      </c>
      <c r="N62" s="128" t="s">
        <v>37</v>
      </c>
      <c r="O62" s="128" t="s">
        <v>46</v>
      </c>
      <c r="P62" s="224" t="s">
        <v>306</v>
      </c>
    </row>
    <row r="63" spans="1:16" s="108" customFormat="1" ht="186.75" customHeight="1" x14ac:dyDescent="0.2">
      <c r="A63" s="117">
        <f t="shared" si="2"/>
        <v>59</v>
      </c>
      <c r="B63" s="110" t="s">
        <v>139</v>
      </c>
      <c r="C63" s="110" t="s">
        <v>144</v>
      </c>
      <c r="D63" s="110" t="s">
        <v>140</v>
      </c>
      <c r="E63" s="82" t="s">
        <v>145</v>
      </c>
      <c r="F63" s="110" t="s">
        <v>142</v>
      </c>
      <c r="G63" s="110" t="s">
        <v>35</v>
      </c>
      <c r="H63" s="83">
        <f>21000*12</f>
        <v>252000</v>
      </c>
      <c r="I63" s="83">
        <v>25701000</v>
      </c>
      <c r="J63" s="110" t="s">
        <v>143</v>
      </c>
      <c r="K63" s="129">
        <v>1.41</v>
      </c>
      <c r="L63" s="84" t="s">
        <v>100</v>
      </c>
      <c r="M63" s="88" t="s">
        <v>203</v>
      </c>
      <c r="N63" s="128" t="s">
        <v>37</v>
      </c>
      <c r="O63" s="128" t="s">
        <v>46</v>
      </c>
      <c r="P63" s="224" t="s">
        <v>307</v>
      </c>
    </row>
    <row r="64" spans="1:16" s="108" customFormat="1" ht="186.75" customHeight="1" x14ac:dyDescent="0.2">
      <c r="A64" s="117">
        <f t="shared" si="2"/>
        <v>60</v>
      </c>
      <c r="B64" s="110" t="s">
        <v>139</v>
      </c>
      <c r="C64" s="110" t="s">
        <v>144</v>
      </c>
      <c r="D64" s="110" t="s">
        <v>140</v>
      </c>
      <c r="E64" s="82" t="s">
        <v>146</v>
      </c>
      <c r="F64" s="110" t="s">
        <v>142</v>
      </c>
      <c r="G64" s="110" t="s">
        <v>35</v>
      </c>
      <c r="H64" s="83">
        <f>8200*12</f>
        <v>98400</v>
      </c>
      <c r="I64" s="83">
        <v>25000000</v>
      </c>
      <c r="J64" s="110" t="s">
        <v>52</v>
      </c>
      <c r="K64" s="129">
        <v>1.81</v>
      </c>
      <c r="L64" s="84" t="s">
        <v>100</v>
      </c>
      <c r="M64" s="88" t="s">
        <v>203</v>
      </c>
      <c r="N64" s="128" t="s">
        <v>37</v>
      </c>
      <c r="O64" s="128" t="s">
        <v>46</v>
      </c>
      <c r="P64" s="224" t="s">
        <v>308</v>
      </c>
    </row>
    <row r="65" spans="1:16" s="108" customFormat="1" ht="181.5" x14ac:dyDescent="0.2">
      <c r="A65" s="117">
        <f t="shared" si="2"/>
        <v>61</v>
      </c>
      <c r="B65" s="110" t="s">
        <v>139</v>
      </c>
      <c r="C65" s="110" t="s">
        <v>144</v>
      </c>
      <c r="D65" s="110" t="s">
        <v>140</v>
      </c>
      <c r="E65" s="82" t="s">
        <v>147</v>
      </c>
      <c r="F65" s="110" t="s">
        <v>142</v>
      </c>
      <c r="G65" s="110" t="s">
        <v>35</v>
      </c>
      <c r="H65" s="83">
        <f>3300*12</f>
        <v>39600</v>
      </c>
      <c r="I65" s="83">
        <v>25000000</v>
      </c>
      <c r="J65" s="110" t="s">
        <v>52</v>
      </c>
      <c r="K65" s="129">
        <v>2.52</v>
      </c>
      <c r="L65" s="84" t="s">
        <v>100</v>
      </c>
      <c r="M65" s="88" t="s">
        <v>203</v>
      </c>
      <c r="N65" s="128" t="s">
        <v>37</v>
      </c>
      <c r="O65" s="128" t="s">
        <v>46</v>
      </c>
      <c r="P65" s="224" t="s">
        <v>309</v>
      </c>
    </row>
    <row r="66" spans="1:16" s="85" customFormat="1" ht="181.5" x14ac:dyDescent="0.2">
      <c r="A66" s="117">
        <f t="shared" si="2"/>
        <v>62</v>
      </c>
      <c r="B66" s="110" t="s">
        <v>139</v>
      </c>
      <c r="C66" s="110" t="s">
        <v>144</v>
      </c>
      <c r="D66" s="110" t="s">
        <v>140</v>
      </c>
      <c r="E66" s="82" t="s">
        <v>148</v>
      </c>
      <c r="F66" s="110" t="s">
        <v>142</v>
      </c>
      <c r="G66" s="110" t="s">
        <v>35</v>
      </c>
      <c r="H66" s="83">
        <f>16000*12</f>
        <v>192000</v>
      </c>
      <c r="I66" s="83">
        <v>25000000</v>
      </c>
      <c r="J66" s="110" t="s">
        <v>52</v>
      </c>
      <c r="K66" s="129">
        <v>2.52</v>
      </c>
      <c r="L66" s="84" t="s">
        <v>100</v>
      </c>
      <c r="M66" s="88" t="s">
        <v>203</v>
      </c>
      <c r="N66" s="128" t="s">
        <v>37</v>
      </c>
      <c r="O66" s="128" t="s">
        <v>46</v>
      </c>
      <c r="P66" s="224" t="s">
        <v>309</v>
      </c>
    </row>
    <row r="67" spans="1:16" s="85" customFormat="1" ht="181.5" x14ac:dyDescent="0.2">
      <c r="A67" s="117">
        <f t="shared" si="2"/>
        <v>63</v>
      </c>
      <c r="B67" s="110" t="s">
        <v>139</v>
      </c>
      <c r="C67" s="110" t="s">
        <v>144</v>
      </c>
      <c r="D67" s="110" t="s">
        <v>140</v>
      </c>
      <c r="E67" s="82" t="s">
        <v>149</v>
      </c>
      <c r="F67" s="110" t="s">
        <v>142</v>
      </c>
      <c r="G67" s="110" t="s">
        <v>35</v>
      </c>
      <c r="H67" s="83">
        <f>32000*12</f>
        <v>384000</v>
      </c>
      <c r="I67" s="83">
        <v>25000000</v>
      </c>
      <c r="J67" s="110" t="s">
        <v>52</v>
      </c>
      <c r="K67" s="129">
        <v>3</v>
      </c>
      <c r="L67" s="84" t="s">
        <v>100</v>
      </c>
      <c r="M67" s="88" t="s">
        <v>203</v>
      </c>
      <c r="N67" s="128" t="s">
        <v>37</v>
      </c>
      <c r="O67" s="128" t="s">
        <v>46</v>
      </c>
      <c r="P67" s="224" t="s">
        <v>310</v>
      </c>
    </row>
    <row r="68" spans="1:16" s="85" customFormat="1" ht="181.5" x14ac:dyDescent="0.2">
      <c r="A68" s="117">
        <f t="shared" si="2"/>
        <v>64</v>
      </c>
      <c r="B68" s="110" t="s">
        <v>139</v>
      </c>
      <c r="C68" s="110" t="s">
        <v>144</v>
      </c>
      <c r="D68" s="110" t="s">
        <v>140</v>
      </c>
      <c r="E68" s="82" t="s">
        <v>150</v>
      </c>
      <c r="F68" s="110" t="s">
        <v>142</v>
      </c>
      <c r="G68" s="110" t="s">
        <v>35</v>
      </c>
      <c r="H68" s="83">
        <f>13000*12</f>
        <v>156000</v>
      </c>
      <c r="I68" s="83">
        <v>25000000</v>
      </c>
      <c r="J68" s="110" t="s">
        <v>52</v>
      </c>
      <c r="K68" s="129">
        <v>3</v>
      </c>
      <c r="L68" s="84" t="s">
        <v>100</v>
      </c>
      <c r="M68" s="88" t="s">
        <v>203</v>
      </c>
      <c r="N68" s="128" t="s">
        <v>37</v>
      </c>
      <c r="O68" s="128" t="s">
        <v>46</v>
      </c>
      <c r="P68" s="224" t="s">
        <v>310</v>
      </c>
    </row>
    <row r="69" spans="1:16" s="85" customFormat="1" ht="181.5" x14ac:dyDescent="0.2">
      <c r="A69" s="117">
        <f t="shared" si="2"/>
        <v>65</v>
      </c>
      <c r="B69" s="110" t="s">
        <v>139</v>
      </c>
      <c r="C69" s="110" t="s">
        <v>144</v>
      </c>
      <c r="D69" s="110" t="s">
        <v>140</v>
      </c>
      <c r="E69" s="82" t="s">
        <v>151</v>
      </c>
      <c r="F69" s="110" t="s">
        <v>142</v>
      </c>
      <c r="G69" s="110" t="s">
        <v>35</v>
      </c>
      <c r="H69" s="83">
        <f>7000*12</f>
        <v>84000</v>
      </c>
      <c r="I69" s="83">
        <v>25000000</v>
      </c>
      <c r="J69" s="110" t="s">
        <v>52</v>
      </c>
      <c r="K69" s="129">
        <v>2.58</v>
      </c>
      <c r="L69" s="84" t="s">
        <v>100</v>
      </c>
      <c r="M69" s="88" t="s">
        <v>203</v>
      </c>
      <c r="N69" s="128" t="s">
        <v>37</v>
      </c>
      <c r="O69" s="128" t="s">
        <v>46</v>
      </c>
      <c r="P69" s="224" t="s">
        <v>311</v>
      </c>
    </row>
    <row r="70" spans="1:16" s="108" customFormat="1" ht="181.5" x14ac:dyDescent="0.2">
      <c r="A70" s="117">
        <f>A69+1</f>
        <v>66</v>
      </c>
      <c r="B70" s="112" t="s">
        <v>139</v>
      </c>
      <c r="C70" s="112" t="s">
        <v>144</v>
      </c>
      <c r="D70" s="112" t="s">
        <v>140</v>
      </c>
      <c r="E70" s="82" t="s">
        <v>152</v>
      </c>
      <c r="F70" s="112" t="s">
        <v>142</v>
      </c>
      <c r="G70" s="112" t="s">
        <v>35</v>
      </c>
      <c r="H70" s="83">
        <f>12500*12</f>
        <v>150000</v>
      </c>
      <c r="I70" s="83">
        <v>25000000</v>
      </c>
      <c r="J70" s="112" t="s">
        <v>52</v>
      </c>
      <c r="K70" s="129">
        <v>3.01</v>
      </c>
      <c r="L70" s="84" t="s">
        <v>100</v>
      </c>
      <c r="M70" s="88" t="s">
        <v>203</v>
      </c>
      <c r="N70" s="128" t="s">
        <v>37</v>
      </c>
      <c r="O70" s="128" t="s">
        <v>46</v>
      </c>
      <c r="P70" s="224" t="s">
        <v>312</v>
      </c>
    </row>
    <row r="71" spans="1:16" s="108" customFormat="1" ht="181.5" x14ac:dyDescent="0.2">
      <c r="A71" s="117">
        <f t="shared" si="2"/>
        <v>67</v>
      </c>
      <c r="B71" s="112" t="s">
        <v>139</v>
      </c>
      <c r="C71" s="112" t="s">
        <v>144</v>
      </c>
      <c r="D71" s="112" t="s">
        <v>140</v>
      </c>
      <c r="E71" s="82" t="s">
        <v>153</v>
      </c>
      <c r="F71" s="112" t="s">
        <v>142</v>
      </c>
      <c r="G71" s="112" t="s">
        <v>35</v>
      </c>
      <c r="H71" s="83">
        <f>13500*12</f>
        <v>162000</v>
      </c>
      <c r="I71" s="83">
        <v>25000000</v>
      </c>
      <c r="J71" s="112" t="s">
        <v>52</v>
      </c>
      <c r="K71" s="129">
        <v>3.01</v>
      </c>
      <c r="L71" s="84" t="s">
        <v>100</v>
      </c>
      <c r="M71" s="88" t="s">
        <v>203</v>
      </c>
      <c r="N71" s="128" t="s">
        <v>37</v>
      </c>
      <c r="O71" s="128" t="s">
        <v>46</v>
      </c>
      <c r="P71" s="224" t="s">
        <v>312</v>
      </c>
    </row>
    <row r="72" spans="1:16" s="108" customFormat="1" ht="181.5" x14ac:dyDescent="0.2">
      <c r="A72" s="117">
        <v>68</v>
      </c>
      <c r="B72" s="112" t="s">
        <v>139</v>
      </c>
      <c r="C72" s="112" t="s">
        <v>144</v>
      </c>
      <c r="D72" s="112" t="s">
        <v>140</v>
      </c>
      <c r="E72" s="82" t="s">
        <v>154</v>
      </c>
      <c r="F72" s="112">
        <v>796</v>
      </c>
      <c r="G72" s="112" t="s">
        <v>35</v>
      </c>
      <c r="H72" s="83">
        <f>54000*12</f>
        <v>648000</v>
      </c>
      <c r="I72" s="83">
        <v>25000000</v>
      </c>
      <c r="J72" s="112" t="s">
        <v>52</v>
      </c>
      <c r="K72" s="129">
        <v>2.71</v>
      </c>
      <c r="L72" s="84" t="s">
        <v>100</v>
      </c>
      <c r="M72" s="88" t="s">
        <v>203</v>
      </c>
      <c r="N72" s="128" t="s">
        <v>37</v>
      </c>
      <c r="O72" s="128" t="s">
        <v>46</v>
      </c>
      <c r="P72" s="224" t="s">
        <v>313</v>
      </c>
    </row>
    <row r="73" spans="1:16" s="108" customFormat="1" ht="181.5" x14ac:dyDescent="0.2">
      <c r="A73" s="117">
        <v>69</v>
      </c>
      <c r="B73" s="112" t="s">
        <v>139</v>
      </c>
      <c r="C73" s="112" t="s">
        <v>144</v>
      </c>
      <c r="D73" s="112" t="s">
        <v>140</v>
      </c>
      <c r="E73" s="82" t="s">
        <v>155</v>
      </c>
      <c r="F73" s="112" t="s">
        <v>142</v>
      </c>
      <c r="G73" s="112" t="s">
        <v>35</v>
      </c>
      <c r="H73" s="83">
        <f>1000*12</f>
        <v>12000</v>
      </c>
      <c r="I73" s="83">
        <v>25000000</v>
      </c>
      <c r="J73" s="112" t="s">
        <v>52</v>
      </c>
      <c r="K73" s="129">
        <v>2.71</v>
      </c>
      <c r="L73" s="84" t="s">
        <v>100</v>
      </c>
      <c r="M73" s="88" t="s">
        <v>203</v>
      </c>
      <c r="N73" s="128" t="s">
        <v>37</v>
      </c>
      <c r="O73" s="128" t="s">
        <v>46</v>
      </c>
      <c r="P73" s="224" t="s">
        <v>313</v>
      </c>
    </row>
    <row r="74" spans="1:16" s="108" customFormat="1" ht="181.5" x14ac:dyDescent="0.2">
      <c r="A74" s="117">
        <f>A73+1</f>
        <v>70</v>
      </c>
      <c r="B74" s="112" t="s">
        <v>139</v>
      </c>
      <c r="C74" s="112" t="s">
        <v>144</v>
      </c>
      <c r="D74" s="112" t="s">
        <v>140</v>
      </c>
      <c r="E74" s="82" t="s">
        <v>156</v>
      </c>
      <c r="F74" s="112" t="s">
        <v>142</v>
      </c>
      <c r="G74" s="112" t="s">
        <v>35</v>
      </c>
      <c r="H74" s="83">
        <f>11500*12</f>
        <v>138000</v>
      </c>
      <c r="I74" s="83">
        <v>25000000</v>
      </c>
      <c r="J74" s="112" t="s">
        <v>52</v>
      </c>
      <c r="K74" s="129">
        <v>2.69</v>
      </c>
      <c r="L74" s="84" t="s">
        <v>100</v>
      </c>
      <c r="M74" s="88" t="s">
        <v>203</v>
      </c>
      <c r="N74" s="128" t="s">
        <v>37</v>
      </c>
      <c r="O74" s="128" t="s">
        <v>46</v>
      </c>
      <c r="P74" s="224" t="s">
        <v>314</v>
      </c>
    </row>
    <row r="75" spans="1:16" s="108" customFormat="1" ht="181.5" x14ac:dyDescent="0.2">
      <c r="A75" s="117">
        <v>71</v>
      </c>
      <c r="B75" s="112" t="s">
        <v>139</v>
      </c>
      <c r="C75" s="112" t="s">
        <v>144</v>
      </c>
      <c r="D75" s="112" t="s">
        <v>140</v>
      </c>
      <c r="E75" s="82" t="s">
        <v>157</v>
      </c>
      <c r="F75" s="112" t="s">
        <v>142</v>
      </c>
      <c r="G75" s="112" t="s">
        <v>35</v>
      </c>
      <c r="H75" s="83">
        <f>6500*12</f>
        <v>78000</v>
      </c>
      <c r="I75" s="83">
        <v>25000000</v>
      </c>
      <c r="J75" s="112" t="s">
        <v>52</v>
      </c>
      <c r="K75" s="129">
        <v>2.71</v>
      </c>
      <c r="L75" s="84" t="s">
        <v>100</v>
      </c>
      <c r="M75" s="88" t="s">
        <v>203</v>
      </c>
      <c r="N75" s="128" t="s">
        <v>37</v>
      </c>
      <c r="O75" s="128" t="s">
        <v>46</v>
      </c>
      <c r="P75" s="224" t="s">
        <v>313</v>
      </c>
    </row>
    <row r="76" spans="1:16" s="108" customFormat="1" ht="189.75" customHeight="1" x14ac:dyDescent="0.2">
      <c r="A76" s="117">
        <v>72</v>
      </c>
      <c r="B76" s="112" t="s">
        <v>139</v>
      </c>
      <c r="C76" s="84" t="s">
        <v>144</v>
      </c>
      <c r="D76" s="112" t="s">
        <v>140</v>
      </c>
      <c r="E76" s="82" t="s">
        <v>158</v>
      </c>
      <c r="F76" s="112" t="s">
        <v>142</v>
      </c>
      <c r="G76" s="112" t="s">
        <v>35</v>
      </c>
      <c r="H76" s="83">
        <f>6500*12</f>
        <v>78000</v>
      </c>
      <c r="I76" s="83">
        <v>25000000</v>
      </c>
      <c r="J76" s="112" t="s">
        <v>52</v>
      </c>
      <c r="K76" s="129">
        <v>2.58</v>
      </c>
      <c r="L76" s="84" t="s">
        <v>100</v>
      </c>
      <c r="M76" s="88" t="s">
        <v>203</v>
      </c>
      <c r="N76" s="128" t="s">
        <v>37</v>
      </c>
      <c r="O76" s="128" t="s">
        <v>46</v>
      </c>
      <c r="P76" s="224" t="s">
        <v>311</v>
      </c>
    </row>
    <row r="77" spans="1:16" s="108" customFormat="1" ht="183.75" customHeight="1" x14ac:dyDescent="0.2">
      <c r="A77" s="117">
        <v>73</v>
      </c>
      <c r="B77" s="112" t="s">
        <v>139</v>
      </c>
      <c r="C77" s="86" t="s">
        <v>144</v>
      </c>
      <c r="D77" s="86" t="s">
        <v>140</v>
      </c>
      <c r="E77" s="82" t="s">
        <v>159</v>
      </c>
      <c r="F77" s="112" t="s">
        <v>142</v>
      </c>
      <c r="G77" s="112" t="s">
        <v>35</v>
      </c>
      <c r="H77" s="83">
        <f>2000*12</f>
        <v>24000</v>
      </c>
      <c r="I77" s="83">
        <v>25000000</v>
      </c>
      <c r="J77" s="112" t="s">
        <v>52</v>
      </c>
      <c r="K77" s="129">
        <v>7</v>
      </c>
      <c r="L77" s="84" t="s">
        <v>100</v>
      </c>
      <c r="M77" s="88" t="s">
        <v>203</v>
      </c>
      <c r="N77" s="128" t="s">
        <v>37</v>
      </c>
      <c r="O77" s="128" t="s">
        <v>46</v>
      </c>
      <c r="P77" s="224" t="s">
        <v>315</v>
      </c>
    </row>
    <row r="78" spans="1:16" s="85" customFormat="1" ht="183" customHeight="1" x14ac:dyDescent="0.2">
      <c r="A78" s="117">
        <v>74</v>
      </c>
      <c r="B78" s="91" t="s">
        <v>139</v>
      </c>
      <c r="C78" s="97" t="s">
        <v>144</v>
      </c>
      <c r="D78" s="97" t="s">
        <v>140</v>
      </c>
      <c r="E78" s="94" t="s">
        <v>277</v>
      </c>
      <c r="F78" s="91" t="s">
        <v>142</v>
      </c>
      <c r="G78" s="91" t="s">
        <v>35</v>
      </c>
      <c r="H78" s="90">
        <f>1300*12</f>
        <v>15600</v>
      </c>
      <c r="I78" s="90">
        <v>25000000</v>
      </c>
      <c r="J78" s="91" t="s">
        <v>52</v>
      </c>
      <c r="K78" s="129">
        <v>8</v>
      </c>
      <c r="L78" s="84" t="s">
        <v>100</v>
      </c>
      <c r="M78" s="88" t="s">
        <v>203</v>
      </c>
      <c r="N78" s="128" t="s">
        <v>37</v>
      </c>
      <c r="O78" s="128" t="s">
        <v>46</v>
      </c>
      <c r="P78" s="224" t="s">
        <v>316</v>
      </c>
    </row>
    <row r="79" spans="1:16" s="85" customFormat="1" ht="74.25" customHeight="1" x14ac:dyDescent="0.2">
      <c r="A79" s="117">
        <v>75</v>
      </c>
      <c r="B79" s="119" t="s">
        <v>293</v>
      </c>
      <c r="C79" s="86" t="s">
        <v>294</v>
      </c>
      <c r="D79" s="86" t="s">
        <v>295</v>
      </c>
      <c r="E79" s="82" t="s">
        <v>296</v>
      </c>
      <c r="F79" s="119" t="s">
        <v>142</v>
      </c>
      <c r="G79" s="119" t="s">
        <v>35</v>
      </c>
      <c r="H79" s="83" t="s">
        <v>297</v>
      </c>
      <c r="I79" s="83">
        <v>25701000</v>
      </c>
      <c r="J79" s="119" t="s">
        <v>36</v>
      </c>
      <c r="K79" s="120">
        <v>5000000</v>
      </c>
      <c r="L79" s="84" t="s">
        <v>112</v>
      </c>
      <c r="M79" s="88" t="s">
        <v>113</v>
      </c>
      <c r="N79" s="121" t="s">
        <v>180</v>
      </c>
      <c r="O79" s="119" t="s">
        <v>46</v>
      </c>
      <c r="P79" s="13" t="s">
        <v>47</v>
      </c>
    </row>
    <row r="80" spans="1:16" s="85" customFormat="1" ht="103.5" customHeight="1" x14ac:dyDescent="0.2">
      <c r="A80" s="117">
        <v>76</v>
      </c>
      <c r="B80" s="119" t="s">
        <v>298</v>
      </c>
      <c r="C80" s="86" t="s">
        <v>299</v>
      </c>
      <c r="D80" s="86" t="s">
        <v>300</v>
      </c>
      <c r="E80" s="82" t="s">
        <v>301</v>
      </c>
      <c r="F80" s="119" t="s">
        <v>142</v>
      </c>
      <c r="G80" s="119" t="s">
        <v>35</v>
      </c>
      <c r="H80" s="83" t="s">
        <v>302</v>
      </c>
      <c r="I80" s="83">
        <v>25000000</v>
      </c>
      <c r="J80" s="119" t="s">
        <v>52</v>
      </c>
      <c r="K80" s="120">
        <v>51673056.710000001</v>
      </c>
      <c r="L80" s="84" t="s">
        <v>112</v>
      </c>
      <c r="M80" s="88" t="s">
        <v>95</v>
      </c>
      <c r="N80" s="119" t="s">
        <v>37</v>
      </c>
      <c r="O80" s="119" t="s">
        <v>46</v>
      </c>
      <c r="P80" s="119"/>
    </row>
    <row r="81" spans="1:16" s="85" customFormat="1" ht="239.25" customHeight="1" x14ac:dyDescent="0.2">
      <c r="A81" s="117">
        <v>77</v>
      </c>
      <c r="B81" s="130" t="s">
        <v>66</v>
      </c>
      <c r="C81" s="130" t="s">
        <v>72</v>
      </c>
      <c r="D81" s="130" t="s">
        <v>73</v>
      </c>
      <c r="E81" s="82" t="s">
        <v>447</v>
      </c>
      <c r="F81" s="130" t="s">
        <v>69</v>
      </c>
      <c r="G81" s="130" t="s">
        <v>70</v>
      </c>
      <c r="H81" s="130" t="s">
        <v>64</v>
      </c>
      <c r="I81" s="83">
        <v>25714000</v>
      </c>
      <c r="J81" s="130" t="s">
        <v>75</v>
      </c>
      <c r="K81" s="131">
        <v>8576749.4100000001</v>
      </c>
      <c r="L81" s="84" t="s">
        <v>100</v>
      </c>
      <c r="M81" s="88" t="s">
        <v>110</v>
      </c>
      <c r="N81" s="130" t="s">
        <v>65</v>
      </c>
      <c r="O81" s="130" t="s">
        <v>46</v>
      </c>
      <c r="P81" s="13" t="s">
        <v>47</v>
      </c>
    </row>
    <row r="82" spans="1:16" s="85" customFormat="1" ht="382.5" customHeight="1" x14ac:dyDescent="0.2">
      <c r="A82" s="117">
        <v>78</v>
      </c>
      <c r="B82" s="133" t="s">
        <v>66</v>
      </c>
      <c r="C82" s="86" t="s">
        <v>96</v>
      </c>
      <c r="D82" s="86" t="s">
        <v>322</v>
      </c>
      <c r="E82" s="135" t="s">
        <v>448</v>
      </c>
      <c r="F82" s="133">
        <v>904</v>
      </c>
      <c r="G82" s="133" t="s">
        <v>324</v>
      </c>
      <c r="H82" s="83">
        <v>48</v>
      </c>
      <c r="I82" s="83">
        <v>25714000</v>
      </c>
      <c r="J82" s="133" t="s">
        <v>75</v>
      </c>
      <c r="K82" s="134">
        <v>1619573.63</v>
      </c>
      <c r="L82" s="84" t="s">
        <v>100</v>
      </c>
      <c r="M82" s="88" t="s">
        <v>114</v>
      </c>
      <c r="N82" s="133" t="s">
        <v>65</v>
      </c>
      <c r="O82" s="133" t="s">
        <v>46</v>
      </c>
      <c r="P82" s="13" t="s">
        <v>47</v>
      </c>
    </row>
    <row r="83" spans="1:16" s="85" customFormat="1" ht="106.5" customHeight="1" x14ac:dyDescent="0.2">
      <c r="A83" s="117">
        <v>79</v>
      </c>
      <c r="B83" s="133" t="s">
        <v>298</v>
      </c>
      <c r="C83" s="86" t="s">
        <v>299</v>
      </c>
      <c r="D83" s="86" t="s">
        <v>300</v>
      </c>
      <c r="E83" s="82" t="s">
        <v>301</v>
      </c>
      <c r="F83" s="133" t="s">
        <v>142</v>
      </c>
      <c r="G83" s="133" t="s">
        <v>35</v>
      </c>
      <c r="H83" s="83" t="s">
        <v>302</v>
      </c>
      <c r="I83" s="83">
        <v>25000000</v>
      </c>
      <c r="J83" s="133" t="s">
        <v>52</v>
      </c>
      <c r="K83" s="134">
        <v>51673056.710000001</v>
      </c>
      <c r="L83" s="84" t="s">
        <v>126</v>
      </c>
      <c r="M83" s="88" t="s">
        <v>131</v>
      </c>
      <c r="N83" s="133" t="s">
        <v>37</v>
      </c>
      <c r="O83" s="133" t="s">
        <v>46</v>
      </c>
      <c r="P83" s="133"/>
    </row>
    <row r="84" spans="1:16" s="85" customFormat="1" ht="83.25" customHeight="1" x14ac:dyDescent="0.2">
      <c r="A84" s="117">
        <v>80</v>
      </c>
      <c r="B84" s="136" t="s">
        <v>139</v>
      </c>
      <c r="C84" s="86" t="s">
        <v>327</v>
      </c>
      <c r="D84" s="86" t="s">
        <v>328</v>
      </c>
      <c r="E84" s="82" t="s">
        <v>329</v>
      </c>
      <c r="F84" s="136">
        <v>796</v>
      </c>
      <c r="G84" s="136" t="s">
        <v>35</v>
      </c>
      <c r="H84" s="83" t="s">
        <v>101</v>
      </c>
      <c r="I84" s="83">
        <v>25738000</v>
      </c>
      <c r="J84" s="136" t="s">
        <v>330</v>
      </c>
      <c r="K84" s="137">
        <v>6578000</v>
      </c>
      <c r="L84" s="84" t="s">
        <v>126</v>
      </c>
      <c r="M84" s="88" t="s">
        <v>203</v>
      </c>
      <c r="N84" s="136" t="s">
        <v>37</v>
      </c>
      <c r="O84" s="136" t="s">
        <v>46</v>
      </c>
      <c r="P84" s="136" t="s">
        <v>331</v>
      </c>
    </row>
    <row r="85" spans="1:16" s="85" customFormat="1" ht="83.25" customHeight="1" x14ac:dyDescent="0.2">
      <c r="A85" s="117">
        <v>81</v>
      </c>
      <c r="B85" s="140" t="s">
        <v>139</v>
      </c>
      <c r="C85" s="86" t="s">
        <v>327</v>
      </c>
      <c r="D85" s="86" t="s">
        <v>328</v>
      </c>
      <c r="E85" s="82" t="s">
        <v>329</v>
      </c>
      <c r="F85" s="140">
        <v>796</v>
      </c>
      <c r="G85" s="140" t="s">
        <v>35</v>
      </c>
      <c r="H85" s="83" t="s">
        <v>101</v>
      </c>
      <c r="I85" s="83">
        <v>25738000</v>
      </c>
      <c r="J85" s="140" t="s">
        <v>330</v>
      </c>
      <c r="K85" s="141">
        <v>6578000</v>
      </c>
      <c r="L85" s="84" t="s">
        <v>126</v>
      </c>
      <c r="M85" s="88" t="s">
        <v>203</v>
      </c>
      <c r="N85" s="140" t="s">
        <v>37</v>
      </c>
      <c r="O85" s="140" t="s">
        <v>46</v>
      </c>
      <c r="P85" s="140" t="s">
        <v>331</v>
      </c>
    </row>
    <row r="86" spans="1:16" s="85" customFormat="1" ht="185.25" customHeight="1" x14ac:dyDescent="0.2">
      <c r="A86" s="117">
        <v>82</v>
      </c>
      <c r="B86" s="144" t="s">
        <v>139</v>
      </c>
      <c r="C86" s="144" t="s">
        <v>144</v>
      </c>
      <c r="D86" s="144" t="s">
        <v>140</v>
      </c>
      <c r="E86" s="82" t="s">
        <v>147</v>
      </c>
      <c r="F86" s="144" t="s">
        <v>142</v>
      </c>
      <c r="G86" s="144" t="s">
        <v>35</v>
      </c>
      <c r="H86" s="83">
        <f>3300*12</f>
        <v>39600</v>
      </c>
      <c r="I86" s="83">
        <v>25000000</v>
      </c>
      <c r="J86" s="144" t="s">
        <v>52</v>
      </c>
      <c r="K86" s="145">
        <v>3.2</v>
      </c>
      <c r="L86" s="84" t="s">
        <v>126</v>
      </c>
      <c r="M86" s="88" t="s">
        <v>115</v>
      </c>
      <c r="N86" s="144" t="s">
        <v>37</v>
      </c>
      <c r="O86" s="144" t="s">
        <v>46</v>
      </c>
      <c r="P86" s="224" t="s">
        <v>340</v>
      </c>
    </row>
    <row r="87" spans="1:16" s="85" customFormat="1" ht="186.75" customHeight="1" x14ac:dyDescent="0.2">
      <c r="A87" s="117">
        <v>83</v>
      </c>
      <c r="B87" s="144" t="s">
        <v>139</v>
      </c>
      <c r="C87" s="144" t="s">
        <v>144</v>
      </c>
      <c r="D87" s="144" t="s">
        <v>140</v>
      </c>
      <c r="E87" s="82" t="s">
        <v>148</v>
      </c>
      <c r="F87" s="144" t="s">
        <v>142</v>
      </c>
      <c r="G87" s="144" t="s">
        <v>35</v>
      </c>
      <c r="H87" s="83">
        <f>16000*12</f>
        <v>192000</v>
      </c>
      <c r="I87" s="83">
        <v>25000000</v>
      </c>
      <c r="J87" s="144" t="s">
        <v>52</v>
      </c>
      <c r="K87" s="145">
        <v>8.5</v>
      </c>
      <c r="L87" s="84" t="s">
        <v>126</v>
      </c>
      <c r="M87" s="88" t="s">
        <v>115</v>
      </c>
      <c r="N87" s="144" t="s">
        <v>37</v>
      </c>
      <c r="O87" s="144" t="s">
        <v>46</v>
      </c>
      <c r="P87" s="224" t="s">
        <v>341</v>
      </c>
    </row>
    <row r="88" spans="1:16" s="85" customFormat="1" ht="184.5" customHeight="1" x14ac:dyDescent="0.2">
      <c r="A88" s="117">
        <v>84</v>
      </c>
      <c r="B88" s="144" t="s">
        <v>139</v>
      </c>
      <c r="C88" s="144" t="s">
        <v>144</v>
      </c>
      <c r="D88" s="144" t="s">
        <v>140</v>
      </c>
      <c r="E88" s="82" t="s">
        <v>153</v>
      </c>
      <c r="F88" s="144" t="s">
        <v>142</v>
      </c>
      <c r="G88" s="144" t="s">
        <v>35</v>
      </c>
      <c r="H88" s="83">
        <f>13500*12</f>
        <v>162000</v>
      </c>
      <c r="I88" s="83">
        <v>25000000</v>
      </c>
      <c r="J88" s="144" t="s">
        <v>52</v>
      </c>
      <c r="K88" s="145">
        <v>5.3</v>
      </c>
      <c r="L88" s="84" t="s">
        <v>126</v>
      </c>
      <c r="M88" s="88" t="s">
        <v>115</v>
      </c>
      <c r="N88" s="144" t="s">
        <v>37</v>
      </c>
      <c r="O88" s="144" t="s">
        <v>46</v>
      </c>
      <c r="P88" s="224" t="s">
        <v>342</v>
      </c>
    </row>
    <row r="89" spans="1:16" s="85" customFormat="1" ht="182.25" customHeight="1" x14ac:dyDescent="0.2">
      <c r="A89" s="117">
        <v>85</v>
      </c>
      <c r="B89" s="144" t="s">
        <v>139</v>
      </c>
      <c r="C89" s="144" t="s">
        <v>144</v>
      </c>
      <c r="D89" s="144" t="s">
        <v>140</v>
      </c>
      <c r="E89" s="82" t="s">
        <v>346</v>
      </c>
      <c r="F89" s="144" t="s">
        <v>142</v>
      </c>
      <c r="G89" s="144" t="s">
        <v>35</v>
      </c>
      <c r="H89" s="83">
        <v>48000</v>
      </c>
      <c r="I89" s="83">
        <v>25000000</v>
      </c>
      <c r="J89" s="144" t="s">
        <v>52</v>
      </c>
      <c r="K89" s="145">
        <v>8.5</v>
      </c>
      <c r="L89" s="84" t="s">
        <v>126</v>
      </c>
      <c r="M89" s="88" t="s">
        <v>115</v>
      </c>
      <c r="N89" s="144" t="s">
        <v>37</v>
      </c>
      <c r="O89" s="144" t="s">
        <v>46</v>
      </c>
      <c r="P89" s="224" t="s">
        <v>341</v>
      </c>
    </row>
    <row r="90" spans="1:16" s="85" customFormat="1" ht="180.75" customHeight="1" x14ac:dyDescent="0.2">
      <c r="A90" s="117">
        <v>86</v>
      </c>
      <c r="B90" s="144" t="s">
        <v>139</v>
      </c>
      <c r="C90" s="144" t="s">
        <v>144</v>
      </c>
      <c r="D90" s="144" t="s">
        <v>140</v>
      </c>
      <c r="E90" s="82" t="s">
        <v>156</v>
      </c>
      <c r="F90" s="144" t="s">
        <v>142</v>
      </c>
      <c r="G90" s="144" t="s">
        <v>35</v>
      </c>
      <c r="H90" s="83">
        <f>11500*12</f>
        <v>138000</v>
      </c>
      <c r="I90" s="83">
        <v>25000000</v>
      </c>
      <c r="J90" s="144" t="s">
        <v>52</v>
      </c>
      <c r="K90" s="145">
        <v>4.5</v>
      </c>
      <c r="L90" s="84" t="s">
        <v>126</v>
      </c>
      <c r="M90" s="88" t="s">
        <v>115</v>
      </c>
      <c r="N90" s="144" t="s">
        <v>37</v>
      </c>
      <c r="O90" s="144" t="s">
        <v>46</v>
      </c>
      <c r="P90" s="224" t="s">
        <v>343</v>
      </c>
    </row>
    <row r="91" spans="1:16" s="85" customFormat="1" ht="175.5" customHeight="1" x14ac:dyDescent="0.2">
      <c r="A91" s="117">
        <v>87</v>
      </c>
      <c r="B91" s="144" t="s">
        <v>139</v>
      </c>
      <c r="C91" s="144" t="s">
        <v>144</v>
      </c>
      <c r="D91" s="144" t="s">
        <v>140</v>
      </c>
      <c r="E91" s="82" t="s">
        <v>157</v>
      </c>
      <c r="F91" s="144" t="s">
        <v>142</v>
      </c>
      <c r="G91" s="144" t="s">
        <v>35</v>
      </c>
      <c r="H91" s="83">
        <f>6500*12</f>
        <v>78000</v>
      </c>
      <c r="I91" s="83">
        <v>25000000</v>
      </c>
      <c r="J91" s="144" t="s">
        <v>52</v>
      </c>
      <c r="K91" s="145">
        <v>3.2</v>
      </c>
      <c r="L91" s="84" t="s">
        <v>126</v>
      </c>
      <c r="M91" s="88" t="s">
        <v>115</v>
      </c>
      <c r="N91" s="144" t="s">
        <v>37</v>
      </c>
      <c r="O91" s="144" t="s">
        <v>46</v>
      </c>
      <c r="P91" s="224" t="s">
        <v>340</v>
      </c>
    </row>
    <row r="92" spans="1:16" s="85" customFormat="1" ht="179.25" customHeight="1" x14ac:dyDescent="0.2">
      <c r="A92" s="117">
        <v>88</v>
      </c>
      <c r="B92" s="144" t="s">
        <v>139</v>
      </c>
      <c r="C92" s="144" t="s">
        <v>144</v>
      </c>
      <c r="D92" s="144" t="s">
        <v>140</v>
      </c>
      <c r="E92" s="82" t="s">
        <v>158</v>
      </c>
      <c r="F92" s="144" t="s">
        <v>142</v>
      </c>
      <c r="G92" s="144" t="s">
        <v>35</v>
      </c>
      <c r="H92" s="83">
        <f>6500*12</f>
        <v>78000</v>
      </c>
      <c r="I92" s="83">
        <v>25000000</v>
      </c>
      <c r="J92" s="144" t="s">
        <v>52</v>
      </c>
      <c r="K92" s="145">
        <v>4.3</v>
      </c>
      <c r="L92" s="84" t="s">
        <v>126</v>
      </c>
      <c r="M92" s="88" t="s">
        <v>115</v>
      </c>
      <c r="N92" s="144" t="s">
        <v>37</v>
      </c>
      <c r="O92" s="144" t="s">
        <v>46</v>
      </c>
      <c r="P92" s="224" t="s">
        <v>344</v>
      </c>
    </row>
    <row r="93" spans="1:16" s="85" customFormat="1" ht="177" customHeight="1" x14ac:dyDescent="0.2">
      <c r="A93" s="117">
        <v>89</v>
      </c>
      <c r="B93" s="144" t="s">
        <v>139</v>
      </c>
      <c r="C93" s="144" t="s">
        <v>144</v>
      </c>
      <c r="D93" s="144" t="s">
        <v>140</v>
      </c>
      <c r="E93" s="82" t="s">
        <v>159</v>
      </c>
      <c r="F93" s="144" t="s">
        <v>142</v>
      </c>
      <c r="G93" s="144" t="s">
        <v>35</v>
      </c>
      <c r="H93" s="83">
        <f>2000*12</f>
        <v>24000</v>
      </c>
      <c r="I93" s="83">
        <v>25000000</v>
      </c>
      <c r="J93" s="144" t="s">
        <v>52</v>
      </c>
      <c r="K93" s="145">
        <v>11</v>
      </c>
      <c r="L93" s="84" t="s">
        <v>126</v>
      </c>
      <c r="M93" s="88" t="s">
        <v>115</v>
      </c>
      <c r="N93" s="144" t="s">
        <v>37</v>
      </c>
      <c r="O93" s="144" t="s">
        <v>46</v>
      </c>
      <c r="P93" s="224" t="s">
        <v>345</v>
      </c>
    </row>
    <row r="94" spans="1:16" s="85" customFormat="1" ht="88.5" customHeight="1" x14ac:dyDescent="0.2">
      <c r="A94" s="117">
        <v>90</v>
      </c>
      <c r="B94" s="91" t="s">
        <v>66</v>
      </c>
      <c r="C94" s="91" t="s">
        <v>72</v>
      </c>
      <c r="D94" s="91" t="s">
        <v>73</v>
      </c>
      <c r="E94" s="94" t="s">
        <v>350</v>
      </c>
      <c r="F94" s="91">
        <v>55</v>
      </c>
      <c r="G94" s="91" t="s">
        <v>70</v>
      </c>
      <c r="H94" s="90" t="s">
        <v>64</v>
      </c>
      <c r="I94" s="90">
        <v>25701000</v>
      </c>
      <c r="J94" s="91" t="s">
        <v>36</v>
      </c>
      <c r="K94" s="147">
        <v>4548811.6399999997</v>
      </c>
      <c r="L94" s="148" t="s">
        <v>114</v>
      </c>
      <c r="M94" s="149" t="s">
        <v>127</v>
      </c>
      <c r="N94" s="91" t="s">
        <v>65</v>
      </c>
      <c r="O94" s="91" t="s">
        <v>46</v>
      </c>
      <c r="P94" s="13" t="s">
        <v>351</v>
      </c>
    </row>
    <row r="95" spans="1:16" s="85" customFormat="1" ht="174.75" customHeight="1" x14ac:dyDescent="0.2">
      <c r="A95" s="117">
        <v>91</v>
      </c>
      <c r="B95" s="150" t="s">
        <v>66</v>
      </c>
      <c r="C95" s="146" t="s">
        <v>219</v>
      </c>
      <c r="D95" s="146" t="s">
        <v>220</v>
      </c>
      <c r="E95" s="151" t="s">
        <v>352</v>
      </c>
      <c r="F95" s="152">
        <v>796</v>
      </c>
      <c r="G95" s="150" t="s">
        <v>35</v>
      </c>
      <c r="H95" s="150" t="s">
        <v>101</v>
      </c>
      <c r="I95" s="153">
        <v>25000000</v>
      </c>
      <c r="J95" s="150" t="s">
        <v>52</v>
      </c>
      <c r="K95" s="154">
        <v>72000000</v>
      </c>
      <c r="L95" s="155" t="s">
        <v>109</v>
      </c>
      <c r="M95" s="155" t="s">
        <v>95</v>
      </c>
      <c r="N95" s="150" t="s">
        <v>37</v>
      </c>
      <c r="O95" s="150" t="s">
        <v>355</v>
      </c>
      <c r="P95" s="95" t="s">
        <v>353</v>
      </c>
    </row>
    <row r="96" spans="1:16" s="85" customFormat="1" ht="117.75" customHeight="1" x14ac:dyDescent="0.2">
      <c r="A96" s="117">
        <v>92</v>
      </c>
      <c r="B96" s="157" t="s">
        <v>66</v>
      </c>
      <c r="C96" s="157" t="s">
        <v>72</v>
      </c>
      <c r="D96" s="157" t="s">
        <v>73</v>
      </c>
      <c r="E96" s="82" t="s">
        <v>356</v>
      </c>
      <c r="F96" s="157" t="s">
        <v>69</v>
      </c>
      <c r="G96" s="157" t="s">
        <v>70</v>
      </c>
      <c r="H96" s="83" t="s">
        <v>64</v>
      </c>
      <c r="I96" s="83">
        <v>25634108</v>
      </c>
      <c r="J96" s="157" t="s">
        <v>218</v>
      </c>
      <c r="K96" s="158">
        <v>1749553.91</v>
      </c>
      <c r="L96" s="84" t="s">
        <v>109</v>
      </c>
      <c r="M96" s="88" t="s">
        <v>111</v>
      </c>
      <c r="N96" s="157" t="s">
        <v>65</v>
      </c>
      <c r="O96" s="157" t="s">
        <v>46</v>
      </c>
      <c r="P96" s="13" t="s">
        <v>47</v>
      </c>
    </row>
    <row r="97" spans="1:16" s="85" customFormat="1" ht="54.75" customHeight="1" x14ac:dyDescent="0.2">
      <c r="A97" s="117">
        <v>93</v>
      </c>
      <c r="B97" s="166" t="s">
        <v>56</v>
      </c>
      <c r="C97" s="166" t="s">
        <v>92</v>
      </c>
      <c r="D97" s="166" t="s">
        <v>93</v>
      </c>
      <c r="E97" s="82" t="s">
        <v>279</v>
      </c>
      <c r="F97" s="166">
        <v>796</v>
      </c>
      <c r="G97" s="166" t="s">
        <v>35</v>
      </c>
      <c r="H97" s="83">
        <v>135</v>
      </c>
      <c r="I97" s="83">
        <v>25701000</v>
      </c>
      <c r="J97" s="166" t="s">
        <v>36</v>
      </c>
      <c r="K97" s="167">
        <v>1674000</v>
      </c>
      <c r="L97" s="84" t="s">
        <v>109</v>
      </c>
      <c r="M97" s="88" t="s">
        <v>95</v>
      </c>
      <c r="N97" s="166" t="s">
        <v>65</v>
      </c>
      <c r="O97" s="166" t="s">
        <v>46</v>
      </c>
      <c r="P97" s="13" t="s">
        <v>47</v>
      </c>
    </row>
    <row r="98" spans="1:16" s="85" customFormat="1" ht="47.25" customHeight="1" x14ac:dyDescent="0.2">
      <c r="A98" s="117">
        <v>94</v>
      </c>
      <c r="B98" s="166" t="s">
        <v>358</v>
      </c>
      <c r="C98" s="166" t="s">
        <v>359</v>
      </c>
      <c r="D98" s="166" t="s">
        <v>360</v>
      </c>
      <c r="E98" s="82" t="s">
        <v>361</v>
      </c>
      <c r="F98" s="166">
        <v>876</v>
      </c>
      <c r="G98" s="166" t="s">
        <v>362</v>
      </c>
      <c r="H98" s="83">
        <v>1</v>
      </c>
      <c r="I98" s="83">
        <v>25701000</v>
      </c>
      <c r="J98" s="166" t="s">
        <v>36</v>
      </c>
      <c r="K98" s="167">
        <v>2640480</v>
      </c>
      <c r="L98" s="84" t="s">
        <v>109</v>
      </c>
      <c r="M98" s="88" t="s">
        <v>124</v>
      </c>
      <c r="N98" s="166" t="s">
        <v>37</v>
      </c>
      <c r="O98" s="166" t="s">
        <v>46</v>
      </c>
      <c r="P98" s="166"/>
    </row>
    <row r="99" spans="1:16" s="85" customFormat="1" ht="124.5" customHeight="1" x14ac:dyDescent="0.2">
      <c r="A99" s="117">
        <v>95</v>
      </c>
      <c r="B99" s="166" t="s">
        <v>363</v>
      </c>
      <c r="C99" s="166" t="s">
        <v>137</v>
      </c>
      <c r="D99" s="166" t="s">
        <v>364</v>
      </c>
      <c r="E99" s="82" t="s">
        <v>365</v>
      </c>
      <c r="F99" s="166">
        <v>796</v>
      </c>
      <c r="G99" s="166" t="s">
        <v>35</v>
      </c>
      <c r="H99" s="83">
        <v>87</v>
      </c>
      <c r="I99" s="83">
        <v>25000000</v>
      </c>
      <c r="J99" s="166" t="s">
        <v>52</v>
      </c>
      <c r="K99" s="167">
        <v>724000</v>
      </c>
      <c r="L99" s="84" t="s">
        <v>109</v>
      </c>
      <c r="M99" s="88" t="s">
        <v>115</v>
      </c>
      <c r="N99" s="166" t="s">
        <v>65</v>
      </c>
      <c r="O99" s="166" t="s">
        <v>46</v>
      </c>
      <c r="P99" s="13" t="s">
        <v>47</v>
      </c>
    </row>
    <row r="100" spans="1:16" s="85" customFormat="1" ht="62.25" customHeight="1" x14ac:dyDescent="0.2">
      <c r="A100" s="117">
        <v>96</v>
      </c>
      <c r="B100" s="166" t="s">
        <v>132</v>
      </c>
      <c r="C100" s="166" t="s">
        <v>366</v>
      </c>
      <c r="D100" s="166" t="s">
        <v>367</v>
      </c>
      <c r="E100" s="82" t="s">
        <v>368</v>
      </c>
      <c r="F100" s="166">
        <v>796</v>
      </c>
      <c r="G100" s="166" t="s">
        <v>35</v>
      </c>
      <c r="H100" s="83">
        <v>1</v>
      </c>
      <c r="I100" s="83">
        <v>25701000</v>
      </c>
      <c r="J100" s="166" t="s">
        <v>36</v>
      </c>
      <c r="K100" s="167">
        <v>4100000</v>
      </c>
      <c r="L100" s="84" t="s">
        <v>110</v>
      </c>
      <c r="M100" s="88" t="s">
        <v>130</v>
      </c>
      <c r="N100" s="166" t="s">
        <v>180</v>
      </c>
      <c r="O100" s="166" t="s">
        <v>46</v>
      </c>
      <c r="P100" s="13" t="s">
        <v>47</v>
      </c>
    </row>
    <row r="101" spans="1:16" s="85" customFormat="1" ht="157.5" customHeight="1" x14ac:dyDescent="0.2">
      <c r="A101" s="117">
        <v>97</v>
      </c>
      <c r="B101" s="166" t="s">
        <v>66</v>
      </c>
      <c r="C101" s="166" t="s">
        <v>96</v>
      </c>
      <c r="D101" s="166" t="s">
        <v>322</v>
      </c>
      <c r="E101" s="82" t="s">
        <v>369</v>
      </c>
      <c r="F101" s="166" t="s">
        <v>370</v>
      </c>
      <c r="G101" s="166" t="s">
        <v>371</v>
      </c>
      <c r="H101" s="83">
        <v>57</v>
      </c>
      <c r="I101" s="83">
        <v>25655101001</v>
      </c>
      <c r="J101" s="166" t="s">
        <v>79</v>
      </c>
      <c r="K101" s="167">
        <v>1340263.1499999999</v>
      </c>
      <c r="L101" s="84" t="s">
        <v>109</v>
      </c>
      <c r="M101" s="88" t="s">
        <v>110</v>
      </c>
      <c r="N101" s="166" t="s">
        <v>65</v>
      </c>
      <c r="O101" s="166" t="s">
        <v>46</v>
      </c>
      <c r="P101" s="13" t="s">
        <v>47</v>
      </c>
    </row>
    <row r="102" spans="1:16" s="85" customFormat="1" ht="249.75" customHeight="1" x14ac:dyDescent="0.2">
      <c r="A102" s="117">
        <v>98</v>
      </c>
      <c r="B102" s="168" t="s">
        <v>66</v>
      </c>
      <c r="C102" s="168" t="s">
        <v>96</v>
      </c>
      <c r="D102" s="168" t="s">
        <v>97</v>
      </c>
      <c r="E102" s="82" t="s">
        <v>373</v>
      </c>
      <c r="F102" s="168" t="s">
        <v>69</v>
      </c>
      <c r="G102" s="168" t="s">
        <v>70</v>
      </c>
      <c r="H102" s="109">
        <v>446.4</v>
      </c>
      <c r="I102" s="83">
        <v>25714000</v>
      </c>
      <c r="J102" s="168" t="s">
        <v>75</v>
      </c>
      <c r="K102" s="169">
        <v>1680372.46</v>
      </c>
      <c r="L102" s="84" t="s">
        <v>110</v>
      </c>
      <c r="M102" s="88" t="s">
        <v>111</v>
      </c>
      <c r="N102" s="168" t="s">
        <v>37</v>
      </c>
      <c r="O102" s="168" t="s">
        <v>46</v>
      </c>
      <c r="P102" s="168"/>
    </row>
    <row r="103" spans="1:16" s="85" customFormat="1" ht="126" customHeight="1" x14ac:dyDescent="0.2">
      <c r="A103" s="117">
        <v>99</v>
      </c>
      <c r="B103" s="168" t="s">
        <v>139</v>
      </c>
      <c r="C103" s="170" t="s">
        <v>374</v>
      </c>
      <c r="D103" s="170" t="s">
        <v>375</v>
      </c>
      <c r="E103" s="171" t="s">
        <v>376</v>
      </c>
      <c r="F103" s="168">
        <v>796</v>
      </c>
      <c r="G103" s="168" t="s">
        <v>35</v>
      </c>
      <c r="H103" s="172" t="s">
        <v>40</v>
      </c>
      <c r="I103" s="172">
        <v>25000000</v>
      </c>
      <c r="J103" s="170" t="s">
        <v>52</v>
      </c>
      <c r="K103" s="173">
        <v>2160000</v>
      </c>
      <c r="L103" s="174" t="s">
        <v>110</v>
      </c>
      <c r="M103" s="175" t="s">
        <v>116</v>
      </c>
      <c r="N103" s="168" t="s">
        <v>37</v>
      </c>
      <c r="O103" s="168" t="s">
        <v>46</v>
      </c>
      <c r="P103" s="168"/>
    </row>
    <row r="104" spans="1:16" s="85" customFormat="1" ht="60.75" customHeight="1" x14ac:dyDescent="0.2">
      <c r="A104" s="117">
        <v>100</v>
      </c>
      <c r="B104" s="168" t="s">
        <v>132</v>
      </c>
      <c r="C104" s="168" t="s">
        <v>366</v>
      </c>
      <c r="D104" s="168" t="s">
        <v>378</v>
      </c>
      <c r="E104" s="82" t="s">
        <v>368</v>
      </c>
      <c r="F104" s="168">
        <v>796</v>
      </c>
      <c r="G104" s="168" t="s">
        <v>35</v>
      </c>
      <c r="H104" s="83">
        <v>1</v>
      </c>
      <c r="I104" s="83">
        <v>25701000</v>
      </c>
      <c r="J104" s="168" t="s">
        <v>36</v>
      </c>
      <c r="K104" s="169">
        <v>4100000</v>
      </c>
      <c r="L104" s="84" t="s">
        <v>110</v>
      </c>
      <c r="M104" s="88" t="s">
        <v>130</v>
      </c>
      <c r="N104" s="168" t="s">
        <v>37</v>
      </c>
      <c r="O104" s="168" t="s">
        <v>46</v>
      </c>
      <c r="P104" s="168"/>
    </row>
    <row r="105" spans="1:16" s="85" customFormat="1" ht="214.5" customHeight="1" x14ac:dyDescent="0.2">
      <c r="A105" s="117">
        <v>101</v>
      </c>
      <c r="B105" s="176" t="s">
        <v>66</v>
      </c>
      <c r="C105" s="176" t="s">
        <v>96</v>
      </c>
      <c r="D105" s="176" t="s">
        <v>97</v>
      </c>
      <c r="E105" s="200" t="s">
        <v>380</v>
      </c>
      <c r="F105" s="176" t="s">
        <v>69</v>
      </c>
      <c r="G105" s="176" t="s">
        <v>70</v>
      </c>
      <c r="H105" s="109">
        <v>295.10000000000002</v>
      </c>
      <c r="I105" s="83">
        <v>25657444</v>
      </c>
      <c r="J105" s="176" t="s">
        <v>381</v>
      </c>
      <c r="K105" s="177">
        <v>1011155.27</v>
      </c>
      <c r="L105" s="84" t="s">
        <v>110</v>
      </c>
      <c r="M105" s="88" t="s">
        <v>111</v>
      </c>
      <c r="N105" s="176" t="s">
        <v>37</v>
      </c>
      <c r="O105" s="176" t="s">
        <v>46</v>
      </c>
      <c r="P105" s="176"/>
    </row>
    <row r="106" spans="1:16" s="85" customFormat="1" ht="56.25" customHeight="1" x14ac:dyDescent="0.2">
      <c r="A106" s="117">
        <v>102</v>
      </c>
      <c r="B106" s="176" t="s">
        <v>382</v>
      </c>
      <c r="C106" s="176" t="s">
        <v>135</v>
      </c>
      <c r="D106" s="176" t="s">
        <v>383</v>
      </c>
      <c r="E106" s="82" t="s">
        <v>384</v>
      </c>
      <c r="F106" s="176">
        <v>798</v>
      </c>
      <c r="G106" s="176" t="s">
        <v>35</v>
      </c>
      <c r="H106" s="83">
        <v>1</v>
      </c>
      <c r="I106" s="83">
        <v>25701000</v>
      </c>
      <c r="J106" s="176" t="s">
        <v>36</v>
      </c>
      <c r="K106" s="177">
        <v>899000</v>
      </c>
      <c r="L106" s="84" t="s">
        <v>110</v>
      </c>
      <c r="M106" s="88" t="s">
        <v>111</v>
      </c>
      <c r="N106" s="176" t="s">
        <v>37</v>
      </c>
      <c r="O106" s="176" t="s">
        <v>46</v>
      </c>
      <c r="P106" s="176" t="s">
        <v>385</v>
      </c>
    </row>
    <row r="107" spans="1:16" s="85" customFormat="1" ht="118.5" customHeight="1" x14ac:dyDescent="0.2">
      <c r="A107" s="117">
        <v>103</v>
      </c>
      <c r="B107" s="178" t="s">
        <v>57</v>
      </c>
      <c r="C107" s="178" t="s">
        <v>388</v>
      </c>
      <c r="D107" s="178" t="s">
        <v>389</v>
      </c>
      <c r="E107" s="82" t="s">
        <v>390</v>
      </c>
      <c r="F107" s="178">
        <v>799</v>
      </c>
      <c r="G107" s="178" t="s">
        <v>35</v>
      </c>
      <c r="H107" s="178" t="s">
        <v>101</v>
      </c>
      <c r="I107" s="83">
        <v>25000000</v>
      </c>
      <c r="J107" s="178" t="s">
        <v>52</v>
      </c>
      <c r="K107" s="179">
        <v>44703421</v>
      </c>
      <c r="L107" s="84" t="s">
        <v>111</v>
      </c>
      <c r="M107" s="88" t="s">
        <v>117</v>
      </c>
      <c r="N107" s="178" t="s">
        <v>37</v>
      </c>
      <c r="O107" s="178" t="s">
        <v>355</v>
      </c>
      <c r="P107" s="178" t="s">
        <v>391</v>
      </c>
    </row>
    <row r="108" spans="1:16" s="85" customFormat="1" ht="76.5" customHeight="1" x14ac:dyDescent="0.2">
      <c r="A108" s="117">
        <v>104</v>
      </c>
      <c r="B108" s="180" t="s">
        <v>393</v>
      </c>
      <c r="C108" s="180" t="s">
        <v>394</v>
      </c>
      <c r="D108" s="180" t="s">
        <v>395</v>
      </c>
      <c r="E108" s="82" t="s">
        <v>396</v>
      </c>
      <c r="F108" s="180">
        <v>799</v>
      </c>
      <c r="G108" s="180" t="s">
        <v>35</v>
      </c>
      <c r="H108" s="180" t="s">
        <v>101</v>
      </c>
      <c r="I108" s="83">
        <v>25701000</v>
      </c>
      <c r="J108" s="180" t="s">
        <v>36</v>
      </c>
      <c r="K108" s="239">
        <v>79050</v>
      </c>
      <c r="L108" s="84" t="s">
        <v>125</v>
      </c>
      <c r="M108" s="88" t="s">
        <v>119</v>
      </c>
      <c r="N108" s="180" t="s">
        <v>37</v>
      </c>
      <c r="O108" s="180" t="s">
        <v>46</v>
      </c>
      <c r="P108" s="231" t="s">
        <v>466</v>
      </c>
    </row>
    <row r="109" spans="1:16" s="85" customFormat="1" ht="75.75" customHeight="1" x14ac:dyDescent="0.2">
      <c r="A109" s="117">
        <v>105</v>
      </c>
      <c r="B109" s="182" t="s">
        <v>66</v>
      </c>
      <c r="C109" s="182" t="s">
        <v>72</v>
      </c>
      <c r="D109" s="182" t="s">
        <v>73</v>
      </c>
      <c r="E109" s="82" t="s">
        <v>398</v>
      </c>
      <c r="F109" s="182">
        <v>55</v>
      </c>
      <c r="G109" s="182" t="s">
        <v>70</v>
      </c>
      <c r="H109" s="182" t="s">
        <v>101</v>
      </c>
      <c r="I109" s="83">
        <v>25608151051</v>
      </c>
      <c r="J109" s="182" t="s">
        <v>399</v>
      </c>
      <c r="K109" s="183">
        <v>1332109.3999999999</v>
      </c>
      <c r="L109" s="84" t="s">
        <v>111</v>
      </c>
      <c r="M109" s="88" t="s">
        <v>127</v>
      </c>
      <c r="N109" s="182" t="s">
        <v>65</v>
      </c>
      <c r="O109" s="182" t="s">
        <v>46</v>
      </c>
      <c r="P109" s="13" t="s">
        <v>47</v>
      </c>
    </row>
    <row r="110" spans="1:16" s="85" customFormat="1" ht="116.25" customHeight="1" x14ac:dyDescent="0.2">
      <c r="A110" s="117">
        <v>106</v>
      </c>
      <c r="B110" s="91" t="s">
        <v>66</v>
      </c>
      <c r="C110" s="91" t="s">
        <v>72</v>
      </c>
      <c r="D110" s="91" t="s">
        <v>73</v>
      </c>
      <c r="E110" s="94" t="s">
        <v>401</v>
      </c>
      <c r="F110" s="91">
        <v>55</v>
      </c>
      <c r="G110" s="91" t="s">
        <v>70</v>
      </c>
      <c r="H110" s="91" t="s">
        <v>101</v>
      </c>
      <c r="I110" s="90">
        <v>25714000</v>
      </c>
      <c r="J110" s="91" t="s">
        <v>75</v>
      </c>
      <c r="K110" s="147">
        <v>5560855.9900000002</v>
      </c>
      <c r="L110" s="148" t="s">
        <v>111</v>
      </c>
      <c r="M110" s="149" t="s">
        <v>130</v>
      </c>
      <c r="N110" s="91" t="s">
        <v>65</v>
      </c>
      <c r="O110" s="91" t="s">
        <v>46</v>
      </c>
      <c r="P110" s="13" t="s">
        <v>47</v>
      </c>
    </row>
    <row r="111" spans="1:16" s="85" customFormat="1" ht="180.75" customHeight="1" x14ac:dyDescent="0.2">
      <c r="A111" s="117">
        <v>107</v>
      </c>
      <c r="B111" s="192" t="s">
        <v>66</v>
      </c>
      <c r="C111" s="192" t="s">
        <v>219</v>
      </c>
      <c r="D111" s="192" t="s">
        <v>220</v>
      </c>
      <c r="E111" s="227" t="s">
        <v>403</v>
      </c>
      <c r="F111" s="192">
        <v>796</v>
      </c>
      <c r="G111" s="192" t="s">
        <v>35</v>
      </c>
      <c r="H111" s="192">
        <v>3822</v>
      </c>
      <c r="I111" s="83" t="s">
        <v>404</v>
      </c>
      <c r="J111" s="192" t="s">
        <v>409</v>
      </c>
      <c r="K111" s="193">
        <v>59919412.18</v>
      </c>
      <c r="L111" s="84" t="s">
        <v>127</v>
      </c>
      <c r="M111" s="88" t="s">
        <v>95</v>
      </c>
      <c r="N111" s="192" t="s">
        <v>37</v>
      </c>
      <c r="O111" s="192" t="s">
        <v>355</v>
      </c>
      <c r="P111" s="95" t="s">
        <v>408</v>
      </c>
    </row>
    <row r="112" spans="1:16" s="85" customFormat="1" ht="116.25" customHeight="1" x14ac:dyDescent="0.2">
      <c r="A112" s="117">
        <v>108</v>
      </c>
      <c r="B112" s="192" t="s">
        <v>405</v>
      </c>
      <c r="C112" s="192" t="s">
        <v>106</v>
      </c>
      <c r="D112" s="192" t="s">
        <v>107</v>
      </c>
      <c r="E112" s="82" t="s">
        <v>406</v>
      </c>
      <c r="F112" s="192">
        <v>55</v>
      </c>
      <c r="G112" s="192" t="s">
        <v>70</v>
      </c>
      <c r="H112" s="192">
        <v>2449</v>
      </c>
      <c r="I112" s="83">
        <v>25701000</v>
      </c>
      <c r="J112" s="192" t="s">
        <v>36</v>
      </c>
      <c r="K112" s="193">
        <v>1413360</v>
      </c>
      <c r="L112" s="84" t="s">
        <v>111</v>
      </c>
      <c r="M112" s="88" t="s">
        <v>197</v>
      </c>
      <c r="N112" s="192" t="s">
        <v>180</v>
      </c>
      <c r="O112" s="192" t="s">
        <v>46</v>
      </c>
      <c r="P112" s="13" t="s">
        <v>47</v>
      </c>
    </row>
    <row r="113" spans="1:16" s="85" customFormat="1" ht="246" customHeight="1" x14ac:dyDescent="0.2">
      <c r="A113" s="117">
        <v>109</v>
      </c>
      <c r="B113" s="195" t="s">
        <v>66</v>
      </c>
      <c r="C113" s="195" t="s">
        <v>219</v>
      </c>
      <c r="D113" s="195" t="s">
        <v>220</v>
      </c>
      <c r="E113" s="227" t="s">
        <v>414</v>
      </c>
      <c r="F113" s="195">
        <v>796</v>
      </c>
      <c r="G113" s="195" t="s">
        <v>35</v>
      </c>
      <c r="H113" s="229">
        <v>1020</v>
      </c>
      <c r="I113" s="83">
        <v>25000000</v>
      </c>
      <c r="J113" s="229" t="s">
        <v>52</v>
      </c>
      <c r="K113" s="230">
        <v>54405842.170000002</v>
      </c>
      <c r="L113" s="84" t="s">
        <v>124</v>
      </c>
      <c r="M113" s="88" t="s">
        <v>227</v>
      </c>
      <c r="N113" s="195" t="s">
        <v>37</v>
      </c>
      <c r="O113" s="195" t="s">
        <v>355</v>
      </c>
      <c r="P113" s="95" t="s">
        <v>408</v>
      </c>
    </row>
    <row r="114" spans="1:16" s="85" customFormat="1" ht="305.25" customHeight="1" x14ac:dyDescent="0.2">
      <c r="A114" s="117">
        <v>110</v>
      </c>
      <c r="B114" s="195" t="s">
        <v>298</v>
      </c>
      <c r="C114" s="195" t="s">
        <v>96</v>
      </c>
      <c r="D114" s="195" t="s">
        <v>410</v>
      </c>
      <c r="E114" s="227" t="s">
        <v>415</v>
      </c>
      <c r="F114" s="101">
        <v>796</v>
      </c>
      <c r="G114" s="195" t="s">
        <v>35</v>
      </c>
      <c r="H114" s="195" t="s">
        <v>411</v>
      </c>
      <c r="I114" s="83">
        <v>25634000</v>
      </c>
      <c r="J114" s="194" t="s">
        <v>412</v>
      </c>
      <c r="K114" s="196">
        <v>1686441.24</v>
      </c>
      <c r="L114" s="88" t="s">
        <v>127</v>
      </c>
      <c r="M114" s="88" t="s">
        <v>95</v>
      </c>
      <c r="N114" s="195" t="s">
        <v>37</v>
      </c>
      <c r="O114" s="195" t="s">
        <v>46</v>
      </c>
      <c r="P114" s="95" t="s">
        <v>408</v>
      </c>
    </row>
    <row r="115" spans="1:16" s="85" customFormat="1" ht="40.5" customHeight="1" x14ac:dyDescent="0.2">
      <c r="A115" s="117">
        <v>111</v>
      </c>
      <c r="B115" s="195" t="s">
        <v>358</v>
      </c>
      <c r="C115" s="195" t="s">
        <v>359</v>
      </c>
      <c r="D115" s="195" t="s">
        <v>360</v>
      </c>
      <c r="E115" s="82" t="s">
        <v>361</v>
      </c>
      <c r="F115" s="195">
        <v>876</v>
      </c>
      <c r="G115" s="195" t="s">
        <v>362</v>
      </c>
      <c r="H115" s="83">
        <v>1</v>
      </c>
      <c r="I115" s="83">
        <v>25701000</v>
      </c>
      <c r="J115" s="195" t="s">
        <v>36</v>
      </c>
      <c r="K115" s="196">
        <v>3469152</v>
      </c>
      <c r="L115" s="84" t="s">
        <v>127</v>
      </c>
      <c r="M115" s="88" t="s">
        <v>95</v>
      </c>
      <c r="N115" s="195" t="s">
        <v>37</v>
      </c>
      <c r="O115" s="195" t="s">
        <v>46</v>
      </c>
      <c r="P115" s="195"/>
    </row>
    <row r="116" spans="1:16" s="85" customFormat="1" ht="162" customHeight="1" x14ac:dyDescent="0.2">
      <c r="A116" s="117">
        <v>112</v>
      </c>
      <c r="B116" s="197" t="s">
        <v>66</v>
      </c>
      <c r="C116" s="197" t="s">
        <v>72</v>
      </c>
      <c r="D116" s="197" t="s">
        <v>73</v>
      </c>
      <c r="E116" s="82" t="s">
        <v>416</v>
      </c>
      <c r="F116" s="197">
        <v>55</v>
      </c>
      <c r="G116" s="197" t="s">
        <v>70</v>
      </c>
      <c r="H116" s="197" t="s">
        <v>101</v>
      </c>
      <c r="I116" s="83">
        <v>25604103001</v>
      </c>
      <c r="J116" s="197" t="s">
        <v>123</v>
      </c>
      <c r="K116" s="198">
        <v>2002917.14</v>
      </c>
      <c r="L116" s="84" t="s">
        <v>127</v>
      </c>
      <c r="M116" s="88" t="s">
        <v>130</v>
      </c>
      <c r="N116" s="197" t="s">
        <v>65</v>
      </c>
      <c r="O116" s="197" t="s">
        <v>46</v>
      </c>
      <c r="P116" s="13" t="s">
        <v>47</v>
      </c>
    </row>
    <row r="117" spans="1:16" s="85" customFormat="1" ht="93" customHeight="1" x14ac:dyDescent="0.2">
      <c r="A117" s="117">
        <v>113</v>
      </c>
      <c r="B117" s="201" t="s">
        <v>405</v>
      </c>
      <c r="C117" s="86" t="s">
        <v>106</v>
      </c>
      <c r="D117" s="86" t="s">
        <v>107</v>
      </c>
      <c r="E117" s="82" t="s">
        <v>418</v>
      </c>
      <c r="F117" s="201" t="s">
        <v>69</v>
      </c>
      <c r="G117" s="201" t="s">
        <v>70</v>
      </c>
      <c r="H117" s="202">
        <v>1760</v>
      </c>
      <c r="I117" s="83">
        <v>25000000</v>
      </c>
      <c r="J117" s="201" t="s">
        <v>52</v>
      </c>
      <c r="K117" s="239">
        <v>1729440</v>
      </c>
      <c r="L117" s="84" t="s">
        <v>125</v>
      </c>
      <c r="M117" s="88" t="s">
        <v>119</v>
      </c>
      <c r="N117" s="201" t="s">
        <v>180</v>
      </c>
      <c r="O117" s="201" t="s">
        <v>46</v>
      </c>
      <c r="P117" s="13" t="s">
        <v>47</v>
      </c>
    </row>
    <row r="118" spans="1:16" s="85" customFormat="1" ht="127.5" customHeight="1" x14ac:dyDescent="0.2">
      <c r="A118" s="117">
        <v>116</v>
      </c>
      <c r="B118" s="201" t="s">
        <v>405</v>
      </c>
      <c r="C118" s="86" t="s">
        <v>106</v>
      </c>
      <c r="D118" s="86" t="s">
        <v>107</v>
      </c>
      <c r="E118" s="82" t="s">
        <v>421</v>
      </c>
      <c r="F118" s="201" t="s">
        <v>69</v>
      </c>
      <c r="G118" s="201" t="s">
        <v>70</v>
      </c>
      <c r="H118" s="202">
        <v>1312</v>
      </c>
      <c r="I118" s="83">
        <v>25000000</v>
      </c>
      <c r="J118" s="201" t="s">
        <v>52</v>
      </c>
      <c r="K118" s="239">
        <v>1823400</v>
      </c>
      <c r="L118" s="84" t="s">
        <v>125</v>
      </c>
      <c r="M118" s="88" t="s">
        <v>119</v>
      </c>
      <c r="N118" s="201" t="s">
        <v>180</v>
      </c>
      <c r="O118" s="201" t="s">
        <v>46</v>
      </c>
      <c r="P118" s="13" t="s">
        <v>47</v>
      </c>
    </row>
    <row r="119" spans="1:16" s="85" customFormat="1" ht="128.25" customHeight="1" x14ac:dyDescent="0.2">
      <c r="A119" s="117">
        <v>119</v>
      </c>
      <c r="B119" s="201" t="s">
        <v>405</v>
      </c>
      <c r="C119" s="86" t="s">
        <v>106</v>
      </c>
      <c r="D119" s="86" t="s">
        <v>107</v>
      </c>
      <c r="E119" s="82" t="s">
        <v>424</v>
      </c>
      <c r="F119" s="201" t="s">
        <v>69</v>
      </c>
      <c r="G119" s="201" t="s">
        <v>70</v>
      </c>
      <c r="H119" s="202">
        <v>1358</v>
      </c>
      <c r="I119" s="83">
        <v>25000000</v>
      </c>
      <c r="J119" s="201" t="s">
        <v>52</v>
      </c>
      <c r="K119" s="239">
        <v>1731600</v>
      </c>
      <c r="L119" s="84" t="s">
        <v>125</v>
      </c>
      <c r="M119" s="88" t="s">
        <v>119</v>
      </c>
      <c r="N119" s="201" t="s">
        <v>180</v>
      </c>
      <c r="O119" s="201" t="s">
        <v>46</v>
      </c>
      <c r="P119" s="13" t="s">
        <v>47</v>
      </c>
    </row>
    <row r="120" spans="1:16" s="85" customFormat="1" ht="66" customHeight="1" x14ac:dyDescent="0.2">
      <c r="A120" s="117">
        <v>120</v>
      </c>
      <c r="B120" s="201" t="s">
        <v>382</v>
      </c>
      <c r="C120" s="201" t="s">
        <v>135</v>
      </c>
      <c r="D120" s="201" t="s">
        <v>383</v>
      </c>
      <c r="E120" s="82" t="s">
        <v>425</v>
      </c>
      <c r="F120" s="201">
        <v>798</v>
      </c>
      <c r="G120" s="201" t="s">
        <v>35</v>
      </c>
      <c r="H120" s="83">
        <v>1</v>
      </c>
      <c r="I120" s="83">
        <v>25701000</v>
      </c>
      <c r="J120" s="201" t="s">
        <v>36</v>
      </c>
      <c r="K120" s="202">
        <v>389700</v>
      </c>
      <c r="L120" s="84" t="s">
        <v>127</v>
      </c>
      <c r="M120" s="88" t="s">
        <v>194</v>
      </c>
      <c r="N120" s="201" t="s">
        <v>37</v>
      </c>
      <c r="O120" s="201" t="s">
        <v>46</v>
      </c>
      <c r="P120" s="201"/>
    </row>
    <row r="121" spans="1:16" s="85" customFormat="1" ht="63" customHeight="1" x14ac:dyDescent="0.2">
      <c r="A121" s="117">
        <v>121</v>
      </c>
      <c r="B121" s="201" t="s">
        <v>382</v>
      </c>
      <c r="C121" s="201" t="s">
        <v>135</v>
      </c>
      <c r="D121" s="201" t="s">
        <v>383</v>
      </c>
      <c r="E121" s="82" t="s">
        <v>384</v>
      </c>
      <c r="F121" s="201">
        <v>798</v>
      </c>
      <c r="G121" s="201" t="s">
        <v>35</v>
      </c>
      <c r="H121" s="83">
        <v>1</v>
      </c>
      <c r="I121" s="83">
        <v>25701000</v>
      </c>
      <c r="J121" s="201" t="s">
        <v>36</v>
      </c>
      <c r="K121" s="202">
        <v>899000</v>
      </c>
      <c r="L121" s="84" t="s">
        <v>127</v>
      </c>
      <c r="M121" s="88" t="s">
        <v>197</v>
      </c>
      <c r="N121" s="201" t="s">
        <v>37</v>
      </c>
      <c r="O121" s="201" t="s">
        <v>46</v>
      </c>
      <c r="P121" s="201"/>
    </row>
    <row r="122" spans="1:16" s="85" customFormat="1" ht="57.75" customHeight="1" x14ac:dyDescent="0.2">
      <c r="A122" s="117">
        <v>122</v>
      </c>
      <c r="B122" s="201" t="s">
        <v>382</v>
      </c>
      <c r="C122" s="201" t="s">
        <v>135</v>
      </c>
      <c r="D122" s="201" t="s">
        <v>383</v>
      </c>
      <c r="E122" s="82" t="s">
        <v>426</v>
      </c>
      <c r="F122" s="201">
        <v>798</v>
      </c>
      <c r="G122" s="201" t="s">
        <v>35</v>
      </c>
      <c r="H122" s="83">
        <v>1</v>
      </c>
      <c r="I122" s="83">
        <v>25701000</v>
      </c>
      <c r="J122" s="201" t="s">
        <v>36</v>
      </c>
      <c r="K122" s="202">
        <v>89994</v>
      </c>
      <c r="L122" s="84" t="s">
        <v>127</v>
      </c>
      <c r="M122" s="88" t="s">
        <v>197</v>
      </c>
      <c r="N122" s="201" t="s">
        <v>37</v>
      </c>
      <c r="O122" s="201" t="s">
        <v>46</v>
      </c>
      <c r="P122" s="201"/>
    </row>
    <row r="123" spans="1:16" s="85" customFormat="1" ht="132" customHeight="1" x14ac:dyDescent="0.2">
      <c r="A123" s="117">
        <v>123</v>
      </c>
      <c r="B123" s="201" t="s">
        <v>66</v>
      </c>
      <c r="C123" s="201" t="s">
        <v>96</v>
      </c>
      <c r="D123" s="201" t="s">
        <v>97</v>
      </c>
      <c r="E123" s="82" t="s">
        <v>428</v>
      </c>
      <c r="F123" s="101" t="s">
        <v>69</v>
      </c>
      <c r="G123" s="84" t="s">
        <v>70</v>
      </c>
      <c r="H123" s="201">
        <v>146.80000000000001</v>
      </c>
      <c r="I123" s="83">
        <v>25609405</v>
      </c>
      <c r="J123" s="201" t="s">
        <v>429</v>
      </c>
      <c r="K123" s="202">
        <v>1001226.72</v>
      </c>
      <c r="L123" s="88" t="s">
        <v>127</v>
      </c>
      <c r="M123" s="88" t="s">
        <v>124</v>
      </c>
      <c r="N123" s="201" t="s">
        <v>65</v>
      </c>
      <c r="O123" s="201" t="s">
        <v>46</v>
      </c>
      <c r="P123" s="13" t="s">
        <v>47</v>
      </c>
    </row>
    <row r="124" spans="1:16" s="85" customFormat="1" ht="129" customHeight="1" x14ac:dyDescent="0.2">
      <c r="A124" s="117">
        <v>124</v>
      </c>
      <c r="B124" s="201" t="s">
        <v>66</v>
      </c>
      <c r="C124" s="201" t="s">
        <v>96</v>
      </c>
      <c r="D124" s="201" t="s">
        <v>97</v>
      </c>
      <c r="E124" s="82" t="s">
        <v>430</v>
      </c>
      <c r="F124" s="101" t="s">
        <v>69</v>
      </c>
      <c r="G124" s="84" t="s">
        <v>70</v>
      </c>
      <c r="H124" s="201">
        <v>148.9</v>
      </c>
      <c r="I124" s="83">
        <v>25631427</v>
      </c>
      <c r="J124" s="201" t="s">
        <v>431</v>
      </c>
      <c r="K124" s="202">
        <v>997347.58</v>
      </c>
      <c r="L124" s="88" t="s">
        <v>127</v>
      </c>
      <c r="M124" s="88" t="s">
        <v>124</v>
      </c>
      <c r="N124" s="201" t="s">
        <v>65</v>
      </c>
      <c r="O124" s="201" t="s">
        <v>46</v>
      </c>
      <c r="P124" s="13" t="s">
        <v>47</v>
      </c>
    </row>
    <row r="125" spans="1:16" s="85" customFormat="1" ht="112.5" customHeight="1" x14ac:dyDescent="0.2">
      <c r="A125" s="117">
        <v>125</v>
      </c>
      <c r="B125" s="91" t="s">
        <v>66</v>
      </c>
      <c r="C125" s="91" t="s">
        <v>77</v>
      </c>
      <c r="D125" s="91" t="s">
        <v>432</v>
      </c>
      <c r="E125" s="94" t="s">
        <v>433</v>
      </c>
      <c r="F125" s="205">
        <v>55</v>
      </c>
      <c r="G125" s="148" t="s">
        <v>70</v>
      </c>
      <c r="H125" s="91" t="s">
        <v>101</v>
      </c>
      <c r="I125" s="90">
        <v>25703000001</v>
      </c>
      <c r="J125" s="91" t="s">
        <v>434</v>
      </c>
      <c r="K125" s="147">
        <v>1263014.81</v>
      </c>
      <c r="L125" s="149" t="s">
        <v>130</v>
      </c>
      <c r="M125" s="149" t="s">
        <v>124</v>
      </c>
      <c r="N125" s="91" t="s">
        <v>65</v>
      </c>
      <c r="O125" s="91" t="s">
        <v>46</v>
      </c>
      <c r="P125" s="13" t="s">
        <v>47</v>
      </c>
    </row>
    <row r="126" spans="1:16" s="85" customFormat="1" ht="72.75" customHeight="1" x14ac:dyDescent="0.2">
      <c r="A126" s="117">
        <v>126</v>
      </c>
      <c r="B126" s="203" t="s">
        <v>57</v>
      </c>
      <c r="C126" s="150" t="s">
        <v>436</v>
      </c>
      <c r="D126" s="206" t="s">
        <v>383</v>
      </c>
      <c r="E126" s="94" t="s">
        <v>437</v>
      </c>
      <c r="F126" s="207">
        <v>798</v>
      </c>
      <c r="G126" s="203" t="s">
        <v>35</v>
      </c>
      <c r="H126" s="83">
        <v>1</v>
      </c>
      <c r="I126" s="83">
        <v>25701000</v>
      </c>
      <c r="J126" s="203" t="s">
        <v>134</v>
      </c>
      <c r="K126" s="204">
        <v>48087084.079999998</v>
      </c>
      <c r="L126" s="84" t="s">
        <v>130</v>
      </c>
      <c r="M126" s="88" t="s">
        <v>116</v>
      </c>
      <c r="N126" s="203" t="s">
        <v>37</v>
      </c>
      <c r="O126" s="203" t="s">
        <v>355</v>
      </c>
      <c r="P126" s="95" t="s">
        <v>408</v>
      </c>
    </row>
    <row r="127" spans="1:16" s="85" customFormat="1" ht="155.25" customHeight="1" x14ac:dyDescent="0.2">
      <c r="A127" s="117">
        <v>127</v>
      </c>
      <c r="B127" s="91" t="s">
        <v>66</v>
      </c>
      <c r="C127" s="91" t="s">
        <v>72</v>
      </c>
      <c r="D127" s="91" t="s">
        <v>73</v>
      </c>
      <c r="E127" s="94" t="s">
        <v>438</v>
      </c>
      <c r="F127" s="205">
        <v>55</v>
      </c>
      <c r="G127" s="148" t="s">
        <v>70</v>
      </c>
      <c r="H127" s="91" t="s">
        <v>64</v>
      </c>
      <c r="I127" s="90">
        <v>25629410101</v>
      </c>
      <c r="J127" s="91" t="s">
        <v>439</v>
      </c>
      <c r="K127" s="147">
        <v>2640736.2200000002</v>
      </c>
      <c r="L127" s="149" t="s">
        <v>130</v>
      </c>
      <c r="M127" s="149" t="s">
        <v>125</v>
      </c>
      <c r="N127" s="91" t="s">
        <v>65</v>
      </c>
      <c r="O127" s="91" t="s">
        <v>46</v>
      </c>
      <c r="P127" s="13" t="s">
        <v>47</v>
      </c>
    </row>
    <row r="128" spans="1:16" s="85" customFormat="1" ht="119.25" customHeight="1" x14ac:dyDescent="0.2">
      <c r="A128" s="117">
        <v>128</v>
      </c>
      <c r="B128" s="91" t="s">
        <v>66</v>
      </c>
      <c r="C128" s="91" t="s">
        <v>440</v>
      </c>
      <c r="D128" s="91" t="s">
        <v>441</v>
      </c>
      <c r="E128" s="94" t="s">
        <v>442</v>
      </c>
      <c r="F128" s="205">
        <v>796</v>
      </c>
      <c r="G128" s="148" t="s">
        <v>35</v>
      </c>
      <c r="H128" s="91">
        <v>1</v>
      </c>
      <c r="I128" s="90">
        <v>25701000</v>
      </c>
      <c r="J128" s="91" t="s">
        <v>36</v>
      </c>
      <c r="K128" s="147">
        <v>985715.07</v>
      </c>
      <c r="L128" s="149" t="s">
        <v>130</v>
      </c>
      <c r="M128" s="149" t="s">
        <v>125</v>
      </c>
      <c r="N128" s="91" t="s">
        <v>65</v>
      </c>
      <c r="O128" s="91" t="s">
        <v>46</v>
      </c>
      <c r="P128" s="13" t="s">
        <v>47</v>
      </c>
    </row>
    <row r="129" spans="1:16" s="85" customFormat="1" ht="119.25" customHeight="1" x14ac:dyDescent="0.2">
      <c r="A129" s="117">
        <v>129</v>
      </c>
      <c r="B129" s="91" t="s">
        <v>66</v>
      </c>
      <c r="C129" s="91" t="s">
        <v>77</v>
      </c>
      <c r="D129" s="91" t="s">
        <v>432</v>
      </c>
      <c r="E129" s="94" t="s">
        <v>433</v>
      </c>
      <c r="F129" s="205">
        <v>55</v>
      </c>
      <c r="G129" s="148" t="s">
        <v>70</v>
      </c>
      <c r="H129" s="91" t="s">
        <v>101</v>
      </c>
      <c r="I129" s="90">
        <v>25703000001</v>
      </c>
      <c r="J129" s="91" t="s">
        <v>434</v>
      </c>
      <c r="K129" s="147">
        <v>1263014.81</v>
      </c>
      <c r="L129" s="149" t="s">
        <v>130</v>
      </c>
      <c r="M129" s="149" t="s">
        <v>125</v>
      </c>
      <c r="N129" s="91" t="s">
        <v>65</v>
      </c>
      <c r="O129" s="91" t="s">
        <v>46</v>
      </c>
      <c r="P129" s="13" t="s">
        <v>47</v>
      </c>
    </row>
    <row r="130" spans="1:16" s="85" customFormat="1" ht="311.25" customHeight="1" x14ac:dyDescent="0.2">
      <c r="A130" s="117">
        <v>130</v>
      </c>
      <c r="B130" s="150" t="s">
        <v>298</v>
      </c>
      <c r="C130" s="150" t="s">
        <v>96</v>
      </c>
      <c r="D130" s="150" t="s">
        <v>410</v>
      </c>
      <c r="E130" s="226" t="s">
        <v>443</v>
      </c>
      <c r="F130" s="152">
        <v>796</v>
      </c>
      <c r="G130" s="150" t="s">
        <v>35</v>
      </c>
      <c r="H130" s="150" t="s">
        <v>411</v>
      </c>
      <c r="I130" s="153">
        <v>25634000</v>
      </c>
      <c r="J130" s="150" t="s">
        <v>412</v>
      </c>
      <c r="K130" s="154">
        <f>1814385*1.2</f>
        <v>2177262</v>
      </c>
      <c r="L130" s="155" t="s">
        <v>130</v>
      </c>
      <c r="M130" s="155" t="s">
        <v>444</v>
      </c>
      <c r="N130" s="150" t="s">
        <v>37</v>
      </c>
      <c r="O130" s="150" t="s">
        <v>46</v>
      </c>
      <c r="P130" s="95" t="s">
        <v>408</v>
      </c>
    </row>
    <row r="131" spans="1:16" s="85" customFormat="1" ht="121.5" customHeight="1" x14ac:dyDescent="0.2">
      <c r="A131" s="117">
        <v>131</v>
      </c>
      <c r="B131" s="229" t="s">
        <v>132</v>
      </c>
      <c r="C131" s="229" t="s">
        <v>451</v>
      </c>
      <c r="D131" s="229" t="s">
        <v>452</v>
      </c>
      <c r="E131" s="82" t="s">
        <v>453</v>
      </c>
      <c r="F131" s="101">
        <v>796</v>
      </c>
      <c r="G131" s="229" t="s">
        <v>35</v>
      </c>
      <c r="H131" s="229">
        <v>1</v>
      </c>
      <c r="I131" s="83">
        <v>25701000</v>
      </c>
      <c r="J131" s="229" t="s">
        <v>36</v>
      </c>
      <c r="K131" s="230">
        <v>1418500</v>
      </c>
      <c r="L131" s="88" t="s">
        <v>124</v>
      </c>
      <c r="M131" s="88" t="s">
        <v>95</v>
      </c>
      <c r="N131" s="229" t="s">
        <v>454</v>
      </c>
      <c r="O131" s="229" t="s">
        <v>46</v>
      </c>
      <c r="P131" s="229" t="s">
        <v>455</v>
      </c>
    </row>
    <row r="132" spans="1:16" s="85" customFormat="1" ht="94.5" customHeight="1" x14ac:dyDescent="0.2">
      <c r="A132" s="117">
        <v>132</v>
      </c>
      <c r="B132" s="229" t="s">
        <v>181</v>
      </c>
      <c r="C132" s="229" t="s">
        <v>456</v>
      </c>
      <c r="D132" s="229" t="s">
        <v>457</v>
      </c>
      <c r="E132" s="82" t="s">
        <v>461</v>
      </c>
      <c r="F132" s="101">
        <v>796</v>
      </c>
      <c r="G132" s="229" t="s">
        <v>35</v>
      </c>
      <c r="H132" s="229" t="s">
        <v>40</v>
      </c>
      <c r="I132" s="83">
        <v>25714000</v>
      </c>
      <c r="J132" s="229" t="s">
        <v>75</v>
      </c>
      <c r="K132" s="230">
        <v>1500000</v>
      </c>
      <c r="L132" s="88" t="s">
        <v>124</v>
      </c>
      <c r="M132" s="88" t="s">
        <v>95</v>
      </c>
      <c r="N132" s="229" t="s">
        <v>454</v>
      </c>
      <c r="O132" s="229" t="s">
        <v>46</v>
      </c>
      <c r="P132" s="229"/>
    </row>
    <row r="133" spans="1:16" s="85" customFormat="1" ht="174" customHeight="1" x14ac:dyDescent="0.2">
      <c r="A133" s="117">
        <v>133</v>
      </c>
      <c r="B133" s="231" t="s">
        <v>66</v>
      </c>
      <c r="C133" s="231" t="s">
        <v>72</v>
      </c>
      <c r="D133" s="231" t="s">
        <v>73</v>
      </c>
      <c r="E133" s="82" t="s">
        <v>462</v>
      </c>
      <c r="F133" s="101">
        <v>55</v>
      </c>
      <c r="G133" s="84" t="s">
        <v>70</v>
      </c>
      <c r="H133" s="231" t="s">
        <v>64</v>
      </c>
      <c r="I133" s="83">
        <v>25605426101</v>
      </c>
      <c r="J133" s="231" t="s">
        <v>129</v>
      </c>
      <c r="K133" s="232">
        <v>2146066.2799999998</v>
      </c>
      <c r="L133" s="88" t="s">
        <v>124</v>
      </c>
      <c r="M133" s="88" t="s">
        <v>95</v>
      </c>
      <c r="N133" s="231" t="s">
        <v>65</v>
      </c>
      <c r="O133" s="231" t="s">
        <v>46</v>
      </c>
      <c r="P133" s="13" t="s">
        <v>47</v>
      </c>
    </row>
    <row r="134" spans="1:16" s="85" customFormat="1" ht="96.75" customHeight="1" x14ac:dyDescent="0.2">
      <c r="A134" s="117">
        <v>134</v>
      </c>
      <c r="B134" s="238" t="s">
        <v>405</v>
      </c>
      <c r="C134" s="86" t="s">
        <v>106</v>
      </c>
      <c r="D134" s="86" t="s">
        <v>107</v>
      </c>
      <c r="E134" s="82" t="s">
        <v>464</v>
      </c>
      <c r="F134" s="238" t="s">
        <v>69</v>
      </c>
      <c r="G134" s="238" t="s">
        <v>70</v>
      </c>
      <c r="H134" s="239">
        <v>269.7</v>
      </c>
      <c r="I134" s="83">
        <v>25701000</v>
      </c>
      <c r="J134" s="238" t="s">
        <v>36</v>
      </c>
      <c r="K134" s="239">
        <f>52500*12</f>
        <v>630000</v>
      </c>
      <c r="L134" s="84" t="s">
        <v>125</v>
      </c>
      <c r="M134" s="88" t="s">
        <v>119</v>
      </c>
      <c r="N134" s="238" t="s">
        <v>180</v>
      </c>
      <c r="O134" s="238" t="s">
        <v>46</v>
      </c>
      <c r="P134" s="13" t="s">
        <v>47</v>
      </c>
    </row>
    <row r="135" spans="1:16" s="85" customFormat="1" ht="132.75" customHeight="1" x14ac:dyDescent="0.2">
      <c r="A135" s="117">
        <v>135</v>
      </c>
      <c r="B135" s="238" t="s">
        <v>405</v>
      </c>
      <c r="C135" s="86" t="s">
        <v>106</v>
      </c>
      <c r="D135" s="86" t="s">
        <v>107</v>
      </c>
      <c r="E135" s="82" t="s">
        <v>465</v>
      </c>
      <c r="F135" s="238" t="s">
        <v>69</v>
      </c>
      <c r="G135" s="238" t="s">
        <v>70</v>
      </c>
      <c r="H135" s="239">
        <v>950.9</v>
      </c>
      <c r="I135" s="83">
        <v>25000000</v>
      </c>
      <c r="J135" s="238" t="s">
        <v>52</v>
      </c>
      <c r="K135" s="239">
        <f>140180*12</f>
        <v>1682160</v>
      </c>
      <c r="L135" s="84" t="s">
        <v>125</v>
      </c>
      <c r="M135" s="88" t="s">
        <v>119</v>
      </c>
      <c r="N135" s="238" t="s">
        <v>180</v>
      </c>
      <c r="O135" s="238" t="s">
        <v>46</v>
      </c>
      <c r="P135" s="13" t="s">
        <v>47</v>
      </c>
    </row>
    <row r="136" spans="1:16" s="85" customFormat="1" ht="89.25" customHeight="1" x14ac:dyDescent="0.2">
      <c r="A136" s="117">
        <v>136</v>
      </c>
      <c r="B136" s="241" t="s">
        <v>66</v>
      </c>
      <c r="C136" s="86" t="s">
        <v>72</v>
      </c>
      <c r="D136" s="86" t="s">
        <v>73</v>
      </c>
      <c r="E136" s="243" t="s">
        <v>469</v>
      </c>
      <c r="F136" s="241" t="s">
        <v>69</v>
      </c>
      <c r="G136" s="241" t="s">
        <v>70</v>
      </c>
      <c r="H136" s="83" t="s">
        <v>64</v>
      </c>
      <c r="I136" s="83">
        <v>25701000</v>
      </c>
      <c r="J136" s="241" t="s">
        <v>36</v>
      </c>
      <c r="K136" s="242">
        <v>1149606.6200000001</v>
      </c>
      <c r="L136" s="88" t="s">
        <v>125</v>
      </c>
      <c r="M136" s="88" t="s">
        <v>95</v>
      </c>
      <c r="N136" s="241" t="s">
        <v>65</v>
      </c>
      <c r="O136" s="241" t="s">
        <v>46</v>
      </c>
      <c r="P136" s="13" t="s">
        <v>47</v>
      </c>
    </row>
    <row r="137" spans="1:16" s="85" customFormat="1" ht="69" customHeight="1" x14ac:dyDescent="0.2">
      <c r="A137" s="245">
        <v>137</v>
      </c>
      <c r="B137" s="245" t="s">
        <v>66</v>
      </c>
      <c r="C137" s="86" t="s">
        <v>72</v>
      </c>
      <c r="D137" s="86" t="s">
        <v>73</v>
      </c>
      <c r="E137" s="243" t="s">
        <v>472</v>
      </c>
      <c r="F137" s="245" t="s">
        <v>69</v>
      </c>
      <c r="G137" s="245" t="s">
        <v>70</v>
      </c>
      <c r="H137" s="83" t="s">
        <v>64</v>
      </c>
      <c r="I137" s="83">
        <v>25701000</v>
      </c>
      <c r="J137" s="245" t="s">
        <v>36</v>
      </c>
      <c r="K137" s="246">
        <v>886518.54</v>
      </c>
      <c r="L137" s="88" t="s">
        <v>95</v>
      </c>
      <c r="M137" s="88" t="s">
        <v>444</v>
      </c>
      <c r="N137" s="245" t="s">
        <v>65</v>
      </c>
      <c r="O137" s="245" t="s">
        <v>46</v>
      </c>
      <c r="P137" s="13" t="s">
        <v>47</v>
      </c>
    </row>
    <row r="138" spans="1:16" s="85" customFormat="1" ht="210.75" customHeight="1" x14ac:dyDescent="0.2">
      <c r="A138" s="245">
        <v>138</v>
      </c>
      <c r="B138" s="245" t="s">
        <v>66</v>
      </c>
      <c r="C138" s="86" t="s">
        <v>474</v>
      </c>
      <c r="D138" s="86" t="s">
        <v>441</v>
      </c>
      <c r="E138" s="247" t="s">
        <v>475</v>
      </c>
      <c r="F138" s="245">
        <v>55</v>
      </c>
      <c r="G138" s="245" t="s">
        <v>70</v>
      </c>
      <c r="H138" s="83">
        <v>52</v>
      </c>
      <c r="I138" s="83">
        <v>25703000001</v>
      </c>
      <c r="J138" s="245" t="s">
        <v>71</v>
      </c>
      <c r="K138" s="246">
        <v>1941688.61</v>
      </c>
      <c r="L138" s="88" t="s">
        <v>95</v>
      </c>
      <c r="M138" s="88" t="s">
        <v>203</v>
      </c>
      <c r="N138" s="245" t="s">
        <v>65</v>
      </c>
      <c r="O138" s="245" t="s">
        <v>46</v>
      </c>
      <c r="P138" s="13" t="s">
        <v>47</v>
      </c>
    </row>
    <row r="139" spans="1:16" s="85" customFormat="1" ht="162" customHeight="1" x14ac:dyDescent="0.2">
      <c r="A139" s="248">
        <v>139</v>
      </c>
      <c r="B139" s="248" t="s">
        <v>66</v>
      </c>
      <c r="C139" s="86" t="s">
        <v>96</v>
      </c>
      <c r="D139" s="86" t="s">
        <v>97</v>
      </c>
      <c r="E139" s="243" t="s">
        <v>477</v>
      </c>
      <c r="F139" s="248">
        <v>55</v>
      </c>
      <c r="G139" s="248" t="s">
        <v>70</v>
      </c>
      <c r="H139" s="83">
        <v>446.1</v>
      </c>
      <c r="I139" s="83">
        <v>25612434101</v>
      </c>
      <c r="J139" s="248" t="s">
        <v>476</v>
      </c>
      <c r="K139" s="249">
        <v>1130022.19</v>
      </c>
      <c r="L139" s="88" t="s">
        <v>95</v>
      </c>
      <c r="M139" s="88" t="s">
        <v>444</v>
      </c>
      <c r="N139" s="248" t="s">
        <v>65</v>
      </c>
      <c r="O139" s="248" t="s">
        <v>46</v>
      </c>
      <c r="P139" s="13" t="s">
        <v>47</v>
      </c>
    </row>
    <row r="140" spans="1:16" s="85" customFormat="1" ht="104.25" customHeight="1" x14ac:dyDescent="0.2">
      <c r="A140" s="26">
        <v>140</v>
      </c>
      <c r="B140" s="26" t="s">
        <v>66</v>
      </c>
      <c r="C140" s="24" t="s">
        <v>72</v>
      </c>
      <c r="D140" s="24" t="s">
        <v>73</v>
      </c>
      <c r="E140" s="240" t="s">
        <v>479</v>
      </c>
      <c r="F140" s="26">
        <v>55</v>
      </c>
      <c r="G140" s="26" t="s">
        <v>70</v>
      </c>
      <c r="H140" s="26" t="s">
        <v>64</v>
      </c>
      <c r="I140" s="27">
        <v>25720000001</v>
      </c>
      <c r="J140" s="26" t="s">
        <v>260</v>
      </c>
      <c r="K140" s="28">
        <v>2810879.06</v>
      </c>
      <c r="L140" s="29" t="s">
        <v>95</v>
      </c>
      <c r="M140" s="29" t="s">
        <v>203</v>
      </c>
      <c r="N140" s="26" t="s">
        <v>65</v>
      </c>
      <c r="O140" s="26" t="s">
        <v>46</v>
      </c>
      <c r="P140" s="13" t="s">
        <v>47</v>
      </c>
    </row>
    <row r="141" spans="1:16" s="85" customFormat="1" ht="90.75" customHeight="1" x14ac:dyDescent="0.2">
      <c r="A141" s="26">
        <v>141</v>
      </c>
      <c r="B141" s="26" t="s">
        <v>66</v>
      </c>
      <c r="C141" s="24" t="s">
        <v>72</v>
      </c>
      <c r="D141" s="24" t="s">
        <v>73</v>
      </c>
      <c r="E141" s="240" t="s">
        <v>480</v>
      </c>
      <c r="F141" s="26">
        <v>55</v>
      </c>
      <c r="G141" s="26" t="s">
        <v>70</v>
      </c>
      <c r="H141" s="26" t="s">
        <v>64</v>
      </c>
      <c r="I141" s="27">
        <v>25701000</v>
      </c>
      <c r="J141" s="26" t="s">
        <v>36</v>
      </c>
      <c r="K141" s="28">
        <v>2370124.4500000002</v>
      </c>
      <c r="L141" s="29" t="s">
        <v>95</v>
      </c>
      <c r="M141" s="29" t="s">
        <v>203</v>
      </c>
      <c r="N141" s="26" t="s">
        <v>65</v>
      </c>
      <c r="O141" s="26" t="s">
        <v>46</v>
      </c>
      <c r="P141" s="13" t="s">
        <v>47</v>
      </c>
    </row>
    <row r="142" spans="1:16" s="2" customFormat="1" ht="18.75" x14ac:dyDescent="0.2">
      <c r="A142" s="19"/>
      <c r="B142" s="19"/>
      <c r="C142" s="48"/>
      <c r="D142" s="48"/>
      <c r="E142" s="49"/>
      <c r="F142" s="19"/>
      <c r="G142" s="19"/>
      <c r="H142" s="21"/>
      <c r="I142" s="21"/>
      <c r="J142" s="19"/>
      <c r="K142" s="61"/>
      <c r="L142" s="50"/>
      <c r="M142" s="50"/>
      <c r="N142" s="19"/>
      <c r="O142" s="19"/>
      <c r="P142" s="19"/>
    </row>
    <row r="143" spans="1:16" ht="20.25" x14ac:dyDescent="0.2">
      <c r="A143" s="9" t="s">
        <v>82</v>
      </c>
      <c r="B143" s="45"/>
      <c r="C143" s="45"/>
      <c r="D143" s="45"/>
      <c r="E143" s="45"/>
      <c r="F143" s="45"/>
      <c r="G143" s="45"/>
      <c r="H143" s="45"/>
      <c r="I143" s="45"/>
      <c r="J143" s="45"/>
      <c r="K143" s="79"/>
      <c r="L143" s="45"/>
      <c r="M143" s="45"/>
      <c r="N143" s="45"/>
      <c r="O143" s="45"/>
      <c r="P143" s="45"/>
    </row>
    <row r="144" spans="1:16" x14ac:dyDescent="0.2">
      <c r="H144" s="1"/>
      <c r="I144" s="1"/>
      <c r="J144" s="1"/>
      <c r="L144" s="1"/>
      <c r="M144" s="1"/>
      <c r="N144" s="1"/>
      <c r="O144" s="1"/>
      <c r="P144" s="1"/>
    </row>
    <row r="145" spans="1:18" ht="20.25" x14ac:dyDescent="0.2">
      <c r="A145" s="251" t="s">
        <v>83</v>
      </c>
      <c r="B145" s="251"/>
      <c r="C145" s="251"/>
      <c r="D145" s="251"/>
      <c r="E145" s="251"/>
      <c r="F145" s="251"/>
      <c r="G145" s="251"/>
      <c r="H145" s="251"/>
      <c r="I145" s="251"/>
      <c r="J145" s="251"/>
      <c r="K145" s="71">
        <f>SUM(K19:K142)</f>
        <v>947698585.94359982</v>
      </c>
      <c r="L145" s="51" t="s">
        <v>84</v>
      </c>
      <c r="M145" s="51"/>
      <c r="N145" s="51"/>
      <c r="O145" s="51"/>
      <c r="P145" s="51"/>
      <c r="R145" s="52"/>
    </row>
    <row r="146" spans="1:18" ht="13.5" customHeight="1" x14ac:dyDescent="0.2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79"/>
      <c r="L146" s="45"/>
      <c r="M146" s="45"/>
      <c r="N146" s="45"/>
      <c r="O146" s="45"/>
      <c r="P146" s="45"/>
    </row>
    <row r="147" spans="1:18" ht="20.25" x14ac:dyDescent="0.2">
      <c r="A147" s="251" t="s">
        <v>85</v>
      </c>
      <c r="B147" s="251"/>
      <c r="C147" s="251"/>
      <c r="D147" s="251"/>
      <c r="E147" s="251"/>
      <c r="F147" s="251"/>
      <c r="G147" s="251"/>
      <c r="H147" s="251"/>
      <c r="I147" s="251"/>
      <c r="J147" s="251"/>
      <c r="K147" s="251"/>
      <c r="L147" s="251"/>
      <c r="M147" s="251"/>
      <c r="N147" s="251"/>
      <c r="O147" s="251"/>
      <c r="P147" s="251"/>
    </row>
    <row r="148" spans="1:18" ht="20.25" x14ac:dyDescent="0.2">
      <c r="A148" s="251" t="s">
        <v>86</v>
      </c>
      <c r="B148" s="251"/>
      <c r="C148" s="251"/>
      <c r="D148" s="251"/>
      <c r="E148" s="251"/>
      <c r="F148" s="251"/>
      <c r="G148" s="251"/>
      <c r="H148" s="251"/>
      <c r="I148" s="53">
        <f>K39+K40+K81+K95+K111+K113+K126+K130</f>
        <v>639312349.84000003</v>
      </c>
      <c r="J148" s="54" t="s">
        <v>84</v>
      </c>
      <c r="K148" s="79"/>
      <c r="L148" s="45"/>
      <c r="M148" s="45"/>
      <c r="N148" s="45"/>
      <c r="O148" s="45"/>
      <c r="P148" s="45"/>
    </row>
    <row r="149" spans="1:18" ht="8.25" customHeight="1" x14ac:dyDescent="0.2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79"/>
      <c r="L149" s="45"/>
      <c r="M149" s="45"/>
      <c r="N149" s="45"/>
      <c r="O149" s="45"/>
      <c r="P149" s="45"/>
    </row>
    <row r="150" spans="1:18" ht="20.25" x14ac:dyDescent="0.2">
      <c r="A150" s="251" t="s">
        <v>87</v>
      </c>
      <c r="B150" s="251"/>
      <c r="C150" s="251"/>
      <c r="D150" s="251"/>
      <c r="E150" s="251"/>
      <c r="F150" s="251"/>
      <c r="G150" s="251"/>
      <c r="H150" s="251"/>
      <c r="I150" s="251"/>
      <c r="J150" s="251"/>
      <c r="K150" s="251"/>
      <c r="L150" s="251"/>
      <c r="M150" s="251"/>
      <c r="N150" s="55">
        <f>SUM(K19:K24,K33:K33,K34,K36:K38,K41:K52,K58:K58,K79,K81,K82,K94,K96:K97)+K99+K100+K101+K109+K110+K112+K116+K117+K118+K119+K123+K124+K125+K127+K128+K129+K133+K134+K135+K136+K137+K138+K139+K140+K141</f>
        <v>113284578.06</v>
      </c>
      <c r="O150" s="51" t="s">
        <v>88</v>
      </c>
      <c r="P150" s="51"/>
      <c r="R150" s="52"/>
    </row>
    <row r="151" spans="1:18" ht="20.25" x14ac:dyDescent="0.2">
      <c r="A151" s="5"/>
      <c r="B151" s="5"/>
      <c r="C151" s="63"/>
      <c r="D151" s="63"/>
      <c r="E151" s="63"/>
      <c r="F151" s="63"/>
      <c r="G151" s="63"/>
      <c r="H151" s="63"/>
      <c r="I151" s="63"/>
      <c r="J151" s="63"/>
      <c r="K151" s="80"/>
      <c r="L151" s="63"/>
      <c r="M151" s="64" t="s">
        <v>89</v>
      </c>
      <c r="N151" s="65">
        <f>N150*100/(K145-I148)</f>
        <v>36.734641432551804</v>
      </c>
      <c r="O151" s="60" t="s">
        <v>90</v>
      </c>
      <c r="P151" s="66" t="s">
        <v>91</v>
      </c>
    </row>
    <row r="152" spans="1:18" s="2" customFormat="1" ht="18.75" x14ac:dyDescent="0.2">
      <c r="A152" s="17"/>
      <c r="B152" s="17"/>
      <c r="C152" s="67"/>
      <c r="D152" s="67"/>
      <c r="E152" s="36"/>
      <c r="F152" s="17"/>
      <c r="G152" s="17"/>
      <c r="H152" s="35"/>
      <c r="I152" s="35"/>
      <c r="J152" s="17"/>
      <c r="K152" s="61"/>
      <c r="L152" s="68"/>
      <c r="M152" s="68"/>
      <c r="N152" s="17"/>
      <c r="O152" s="17"/>
      <c r="P152" s="17"/>
    </row>
    <row r="153" spans="1:18" ht="17.25" customHeight="1" x14ac:dyDescent="0.2">
      <c r="A153" s="62"/>
      <c r="B153" s="17"/>
      <c r="C153" s="62"/>
      <c r="D153" s="62"/>
      <c r="E153" s="62"/>
      <c r="F153" s="62"/>
      <c r="G153" s="62"/>
      <c r="H153" s="62"/>
      <c r="I153" s="62"/>
      <c r="J153" s="62"/>
      <c r="K153" s="79"/>
      <c r="L153" s="62"/>
      <c r="M153" s="62"/>
      <c r="N153" s="62"/>
      <c r="O153" s="62"/>
      <c r="P153" s="62"/>
    </row>
    <row r="154" spans="1:18" hidden="1" x14ac:dyDescent="0.2">
      <c r="A154" s="5"/>
      <c r="B154" s="5"/>
      <c r="C154" s="5"/>
      <c r="D154" s="5"/>
      <c r="E154" s="5"/>
      <c r="F154" s="5"/>
      <c r="G154" s="5"/>
    </row>
    <row r="155" spans="1:18" ht="23.25" x14ac:dyDescent="0.2">
      <c r="A155" s="255" t="s">
        <v>108</v>
      </c>
      <c r="B155" s="255"/>
      <c r="C155" s="255"/>
      <c r="D155" s="255"/>
      <c r="E155" s="255"/>
      <c r="F155" s="255"/>
      <c r="G155" s="255"/>
      <c r="H155" s="255"/>
      <c r="I155" s="255"/>
      <c r="J155" s="255"/>
      <c r="K155" s="255"/>
      <c r="L155" s="255"/>
      <c r="M155" s="255"/>
      <c r="N155" s="255"/>
      <c r="O155" s="255"/>
      <c r="P155" s="255"/>
    </row>
    <row r="156" spans="1:18" x14ac:dyDescent="0.2">
      <c r="A156" s="5"/>
      <c r="B156" s="5"/>
      <c r="C156" s="5"/>
      <c r="D156" s="5"/>
      <c r="E156" s="5"/>
      <c r="F156" s="5"/>
      <c r="G156" s="5"/>
    </row>
    <row r="157" spans="1:18" ht="15.75" x14ac:dyDescent="0.2">
      <c r="A157" s="252" t="s">
        <v>0</v>
      </c>
      <c r="B157" s="252" t="s">
        <v>26</v>
      </c>
      <c r="C157" s="252" t="s">
        <v>30</v>
      </c>
      <c r="D157" s="252" t="s">
        <v>31</v>
      </c>
      <c r="E157" s="252" t="s">
        <v>1</v>
      </c>
      <c r="F157" s="252"/>
      <c r="G157" s="252"/>
      <c r="H157" s="252"/>
      <c r="I157" s="252"/>
      <c r="J157" s="252"/>
      <c r="K157" s="252"/>
      <c r="L157" s="252"/>
      <c r="M157" s="252"/>
      <c r="N157" s="253" t="s">
        <v>14</v>
      </c>
      <c r="O157" s="253" t="s">
        <v>9</v>
      </c>
      <c r="P157" s="253" t="s">
        <v>15</v>
      </c>
    </row>
    <row r="158" spans="1:18" ht="15.75" x14ac:dyDescent="0.2">
      <c r="A158" s="252"/>
      <c r="B158" s="252"/>
      <c r="C158" s="252"/>
      <c r="D158" s="252"/>
      <c r="E158" s="252" t="s">
        <v>2</v>
      </c>
      <c r="F158" s="252" t="s">
        <v>3</v>
      </c>
      <c r="G158" s="252"/>
      <c r="H158" s="253" t="s">
        <v>11</v>
      </c>
      <c r="I158" s="253" t="s">
        <v>5</v>
      </c>
      <c r="J158" s="253"/>
      <c r="K158" s="254" t="s">
        <v>6</v>
      </c>
      <c r="L158" s="253" t="s">
        <v>7</v>
      </c>
      <c r="M158" s="253"/>
      <c r="N158" s="253"/>
      <c r="O158" s="253"/>
      <c r="P158" s="253"/>
    </row>
    <row r="159" spans="1:18" ht="126" x14ac:dyDescent="0.2">
      <c r="A159" s="252"/>
      <c r="B159" s="252"/>
      <c r="C159" s="252"/>
      <c r="D159" s="252"/>
      <c r="E159" s="252"/>
      <c r="F159" s="12" t="s">
        <v>13</v>
      </c>
      <c r="G159" s="12" t="s">
        <v>4</v>
      </c>
      <c r="H159" s="253"/>
      <c r="I159" s="11" t="s">
        <v>27</v>
      </c>
      <c r="J159" s="11" t="s">
        <v>4</v>
      </c>
      <c r="K159" s="254"/>
      <c r="L159" s="11" t="s">
        <v>12</v>
      </c>
      <c r="M159" s="11" t="s">
        <v>8</v>
      </c>
      <c r="N159" s="253"/>
      <c r="O159" s="11" t="s">
        <v>10</v>
      </c>
      <c r="P159" s="253"/>
    </row>
    <row r="160" spans="1:18" ht="15.75" x14ac:dyDescent="0.2">
      <c r="A160" s="113">
        <v>1</v>
      </c>
      <c r="B160" s="12">
        <v>2</v>
      </c>
      <c r="C160" s="12">
        <v>3</v>
      </c>
      <c r="D160" s="12">
        <v>4</v>
      </c>
      <c r="E160" s="12">
        <v>5</v>
      </c>
      <c r="F160" s="12">
        <v>6</v>
      </c>
      <c r="G160" s="12">
        <v>7</v>
      </c>
      <c r="H160" s="11">
        <v>8</v>
      </c>
      <c r="I160" s="11">
        <v>9</v>
      </c>
      <c r="J160" s="11">
        <v>10</v>
      </c>
      <c r="K160" s="156">
        <v>11</v>
      </c>
      <c r="L160" s="11">
        <v>12</v>
      </c>
      <c r="M160" s="11">
        <v>13</v>
      </c>
      <c r="N160" s="11">
        <v>14</v>
      </c>
      <c r="O160" s="11">
        <v>15</v>
      </c>
      <c r="P160" s="11">
        <v>16</v>
      </c>
    </row>
    <row r="161" spans="1:16" ht="37.5" x14ac:dyDescent="0.2">
      <c r="A161" s="13">
        <v>1</v>
      </c>
      <c r="B161" s="13" t="s">
        <v>56</v>
      </c>
      <c r="C161" s="13" t="s">
        <v>42</v>
      </c>
      <c r="D161" s="13" t="s">
        <v>43</v>
      </c>
      <c r="E161" s="38" t="s">
        <v>44</v>
      </c>
      <c r="F161" s="13">
        <v>736</v>
      </c>
      <c r="G161" s="13" t="s">
        <v>45</v>
      </c>
      <c r="H161" s="39">
        <v>9996</v>
      </c>
      <c r="I161" s="39">
        <v>25701000</v>
      </c>
      <c r="J161" s="13" t="s">
        <v>36</v>
      </c>
      <c r="K161" s="40">
        <v>1399440</v>
      </c>
      <c r="L161" s="40" t="s">
        <v>206</v>
      </c>
      <c r="M161" s="41" t="s">
        <v>113</v>
      </c>
      <c r="N161" s="96" t="s">
        <v>65</v>
      </c>
      <c r="O161" s="13" t="s">
        <v>46</v>
      </c>
      <c r="P161" s="13" t="s">
        <v>47</v>
      </c>
    </row>
    <row r="162" spans="1:16" ht="56.25" x14ac:dyDescent="0.2">
      <c r="A162" s="13">
        <v>4</v>
      </c>
      <c r="B162" s="13" t="s">
        <v>56</v>
      </c>
      <c r="C162" s="42" t="s">
        <v>53</v>
      </c>
      <c r="D162" s="42" t="s">
        <v>54</v>
      </c>
      <c r="E162" s="38" t="s">
        <v>207</v>
      </c>
      <c r="F162" s="13">
        <v>796</v>
      </c>
      <c r="G162" s="13" t="s">
        <v>35</v>
      </c>
      <c r="H162" s="39">
        <v>10330</v>
      </c>
      <c r="I162" s="39">
        <v>25000000</v>
      </c>
      <c r="J162" s="13" t="s">
        <v>52</v>
      </c>
      <c r="K162" s="40">
        <v>3532860</v>
      </c>
      <c r="L162" s="41" t="s">
        <v>392</v>
      </c>
      <c r="M162" s="41" t="s">
        <v>95</v>
      </c>
      <c r="N162" s="96" t="s">
        <v>65</v>
      </c>
      <c r="O162" s="13" t="s">
        <v>46</v>
      </c>
      <c r="P162" s="13" t="s">
        <v>47</v>
      </c>
    </row>
    <row r="163" spans="1:16" ht="56.25" x14ac:dyDescent="0.2">
      <c r="A163" s="13">
        <v>5</v>
      </c>
      <c r="B163" s="13" t="s">
        <v>56</v>
      </c>
      <c r="C163" s="42" t="s">
        <v>53</v>
      </c>
      <c r="D163" s="42" t="s">
        <v>54</v>
      </c>
      <c r="E163" s="38" t="s">
        <v>208</v>
      </c>
      <c r="F163" s="13">
        <v>796</v>
      </c>
      <c r="G163" s="13" t="s">
        <v>35</v>
      </c>
      <c r="H163" s="39">
        <v>10511</v>
      </c>
      <c r="I163" s="39">
        <v>25000000</v>
      </c>
      <c r="J163" s="13" t="s">
        <v>52</v>
      </c>
      <c r="K163" s="40">
        <v>3729435</v>
      </c>
      <c r="L163" s="41" t="s">
        <v>95</v>
      </c>
      <c r="M163" s="41" t="s">
        <v>116</v>
      </c>
      <c r="N163" s="13" t="s">
        <v>65</v>
      </c>
      <c r="O163" s="13" t="s">
        <v>46</v>
      </c>
      <c r="P163" s="13" t="s">
        <v>47</v>
      </c>
    </row>
    <row r="164" spans="1:16" ht="56.25" x14ac:dyDescent="0.2">
      <c r="A164" s="13">
        <v>6</v>
      </c>
      <c r="B164" s="13" t="s">
        <v>56</v>
      </c>
      <c r="C164" s="42" t="s">
        <v>53</v>
      </c>
      <c r="D164" s="42" t="s">
        <v>54</v>
      </c>
      <c r="E164" s="38" t="s">
        <v>209</v>
      </c>
      <c r="F164" s="13">
        <v>796</v>
      </c>
      <c r="G164" s="13" t="s">
        <v>35</v>
      </c>
      <c r="H164" s="39">
        <v>3000</v>
      </c>
      <c r="I164" s="39">
        <v>25701000</v>
      </c>
      <c r="J164" s="13" t="s">
        <v>36</v>
      </c>
      <c r="K164" s="40">
        <v>1137000</v>
      </c>
      <c r="L164" s="41" t="s">
        <v>111</v>
      </c>
      <c r="M164" s="41" t="s">
        <v>95</v>
      </c>
      <c r="N164" s="13" t="s">
        <v>65</v>
      </c>
      <c r="O164" s="13" t="s">
        <v>46</v>
      </c>
      <c r="P164" s="13" t="s">
        <v>47</v>
      </c>
    </row>
    <row r="165" spans="1:16" ht="56.25" x14ac:dyDescent="0.2">
      <c r="A165" s="13">
        <v>7</v>
      </c>
      <c r="B165" s="13" t="s">
        <v>56</v>
      </c>
      <c r="C165" s="42" t="s">
        <v>53</v>
      </c>
      <c r="D165" s="42" t="s">
        <v>54</v>
      </c>
      <c r="E165" s="38" t="s">
        <v>210</v>
      </c>
      <c r="F165" s="13">
        <v>796</v>
      </c>
      <c r="G165" s="13" t="s">
        <v>35</v>
      </c>
      <c r="H165" s="39">
        <v>4500</v>
      </c>
      <c r="I165" s="39">
        <v>25701000</v>
      </c>
      <c r="J165" s="13" t="s">
        <v>36</v>
      </c>
      <c r="K165" s="40">
        <v>1683000</v>
      </c>
      <c r="L165" s="41" t="s">
        <v>95</v>
      </c>
      <c r="M165" s="43" t="s">
        <v>116</v>
      </c>
      <c r="N165" s="13" t="s">
        <v>65</v>
      </c>
      <c r="O165" s="13" t="s">
        <v>46</v>
      </c>
      <c r="P165" s="13" t="s">
        <v>47</v>
      </c>
    </row>
    <row r="166" spans="1:16" ht="131.25" x14ac:dyDescent="0.2">
      <c r="A166" s="13">
        <f t="shared" ref="A166:A171" si="3">A165+1</f>
        <v>8</v>
      </c>
      <c r="B166" s="13" t="s">
        <v>105</v>
      </c>
      <c r="C166" s="42" t="s">
        <v>106</v>
      </c>
      <c r="D166" s="42" t="s">
        <v>107</v>
      </c>
      <c r="E166" s="38" t="s">
        <v>347</v>
      </c>
      <c r="F166" s="13" t="s">
        <v>69</v>
      </c>
      <c r="G166" s="13" t="s">
        <v>70</v>
      </c>
      <c r="H166" s="99">
        <v>660.46</v>
      </c>
      <c r="I166" s="39">
        <v>25714000</v>
      </c>
      <c r="J166" s="13" t="s">
        <v>75</v>
      </c>
      <c r="K166" s="40">
        <v>810000</v>
      </c>
      <c r="L166" s="41" t="s">
        <v>126</v>
      </c>
      <c r="M166" s="43" t="s">
        <v>203</v>
      </c>
      <c r="N166" s="13" t="s">
        <v>180</v>
      </c>
      <c r="O166" s="13" t="s">
        <v>46</v>
      </c>
      <c r="P166" s="13" t="s">
        <v>47</v>
      </c>
    </row>
    <row r="167" spans="1:16" s="236" customFormat="1" ht="131.25" hidden="1" x14ac:dyDescent="0.2">
      <c r="A167" s="122">
        <f t="shared" si="3"/>
        <v>9</v>
      </c>
      <c r="B167" s="122" t="s">
        <v>105</v>
      </c>
      <c r="C167" s="233" t="s">
        <v>106</v>
      </c>
      <c r="D167" s="233" t="s">
        <v>107</v>
      </c>
      <c r="E167" s="123" t="s">
        <v>232</v>
      </c>
      <c r="F167" s="122" t="s">
        <v>69</v>
      </c>
      <c r="G167" s="122" t="s">
        <v>70</v>
      </c>
      <c r="H167" s="235">
        <v>6174</v>
      </c>
      <c r="I167" s="124">
        <v>25703000</v>
      </c>
      <c r="J167" s="122" t="s">
        <v>71</v>
      </c>
      <c r="K167" s="125">
        <v>2003400</v>
      </c>
      <c r="L167" s="126" t="s">
        <v>126</v>
      </c>
      <c r="M167" s="127" t="s">
        <v>115</v>
      </c>
      <c r="N167" s="122" t="s">
        <v>180</v>
      </c>
      <c r="O167" s="122" t="s">
        <v>46</v>
      </c>
      <c r="P167" s="122" t="s">
        <v>47</v>
      </c>
    </row>
    <row r="168" spans="1:16" ht="225" hidden="1" x14ac:dyDescent="0.2">
      <c r="A168" s="122">
        <f t="shared" si="3"/>
        <v>10</v>
      </c>
      <c r="B168" s="234" t="s">
        <v>105</v>
      </c>
      <c r="C168" s="233" t="s">
        <v>106</v>
      </c>
      <c r="D168" s="233" t="s">
        <v>107</v>
      </c>
      <c r="E168" s="123" t="s">
        <v>230</v>
      </c>
      <c r="F168" s="122" t="s">
        <v>69</v>
      </c>
      <c r="G168" s="122" t="s">
        <v>70</v>
      </c>
      <c r="H168" s="235">
        <v>44892</v>
      </c>
      <c r="I168" s="124">
        <v>25000000</v>
      </c>
      <c r="J168" s="122" t="s">
        <v>52</v>
      </c>
      <c r="K168" s="125">
        <v>1615440</v>
      </c>
      <c r="L168" s="126" t="s">
        <v>126</v>
      </c>
      <c r="M168" s="127" t="s">
        <v>115</v>
      </c>
      <c r="N168" s="122" t="s">
        <v>180</v>
      </c>
      <c r="O168" s="122" t="s">
        <v>46</v>
      </c>
      <c r="P168" s="122" t="s">
        <v>47</v>
      </c>
    </row>
    <row r="169" spans="1:16" ht="93.75" x14ac:dyDescent="0.2">
      <c r="A169" s="13">
        <f t="shared" si="3"/>
        <v>11</v>
      </c>
      <c r="B169" s="98" t="s">
        <v>105</v>
      </c>
      <c r="C169" s="42" t="s">
        <v>106</v>
      </c>
      <c r="D169" s="42" t="s">
        <v>107</v>
      </c>
      <c r="E169" s="38" t="s">
        <v>231</v>
      </c>
      <c r="F169" s="13" t="s">
        <v>69</v>
      </c>
      <c r="G169" s="13" t="s">
        <v>70</v>
      </c>
      <c r="H169" s="100">
        <v>2724</v>
      </c>
      <c r="I169" s="39">
        <v>25701000</v>
      </c>
      <c r="J169" s="13" t="s">
        <v>36</v>
      </c>
      <c r="K169" s="40">
        <v>674160</v>
      </c>
      <c r="L169" s="41" t="s">
        <v>126</v>
      </c>
      <c r="M169" s="43" t="s">
        <v>115</v>
      </c>
      <c r="N169" s="13" t="s">
        <v>180</v>
      </c>
      <c r="O169" s="13" t="s">
        <v>46</v>
      </c>
      <c r="P169" s="13" t="s">
        <v>47</v>
      </c>
    </row>
    <row r="170" spans="1:16" s="93" customFormat="1" ht="125.25" hidden="1" customHeight="1" x14ac:dyDescent="0.2">
      <c r="A170" s="216">
        <f t="shared" si="3"/>
        <v>12</v>
      </c>
      <c r="B170" s="216" t="s">
        <v>66</v>
      </c>
      <c r="C170" s="217" t="s">
        <v>67</v>
      </c>
      <c r="D170" s="217" t="s">
        <v>68</v>
      </c>
      <c r="E170" s="218" t="s">
        <v>243</v>
      </c>
      <c r="F170" s="216" t="s">
        <v>69</v>
      </c>
      <c r="G170" s="216" t="s">
        <v>70</v>
      </c>
      <c r="H170" s="219">
        <v>144.30000000000001</v>
      </c>
      <c r="I170" s="220">
        <v>25622151051</v>
      </c>
      <c r="J170" s="216" t="s">
        <v>244</v>
      </c>
      <c r="K170" s="221">
        <v>780000</v>
      </c>
      <c r="L170" s="222" t="s">
        <v>111</v>
      </c>
      <c r="M170" s="222" t="s">
        <v>127</v>
      </c>
      <c r="N170" s="216" t="s">
        <v>65</v>
      </c>
      <c r="O170" s="216" t="s">
        <v>46</v>
      </c>
      <c r="P170" s="216" t="s">
        <v>47</v>
      </c>
    </row>
    <row r="171" spans="1:16" s="93" customFormat="1" ht="131.25" hidden="1" x14ac:dyDescent="0.2">
      <c r="A171" s="117">
        <f t="shared" si="3"/>
        <v>13</v>
      </c>
      <c r="B171" s="13" t="s">
        <v>66</v>
      </c>
      <c r="C171" s="42" t="s">
        <v>67</v>
      </c>
      <c r="D171" s="42" t="s">
        <v>68</v>
      </c>
      <c r="E171" s="38" t="s">
        <v>252</v>
      </c>
      <c r="F171" s="13" t="s">
        <v>69</v>
      </c>
      <c r="G171" s="13" t="s">
        <v>70</v>
      </c>
      <c r="H171" s="102">
        <v>109.8</v>
      </c>
      <c r="I171" s="39">
        <v>25605426101</v>
      </c>
      <c r="J171" s="13" t="s">
        <v>129</v>
      </c>
      <c r="K171" s="40">
        <v>780000</v>
      </c>
      <c r="L171" s="43" t="s">
        <v>111</v>
      </c>
      <c r="M171" s="43" t="s">
        <v>127</v>
      </c>
      <c r="N171" s="13" t="s">
        <v>65</v>
      </c>
      <c r="O171" s="13" t="s">
        <v>46</v>
      </c>
      <c r="P171" s="13" t="s">
        <v>47</v>
      </c>
    </row>
    <row r="172" spans="1:16" ht="150" customHeight="1" x14ac:dyDescent="0.2">
      <c r="A172" s="13">
        <v>15</v>
      </c>
      <c r="B172" s="13" t="s">
        <v>66</v>
      </c>
      <c r="C172" s="13" t="s">
        <v>77</v>
      </c>
      <c r="D172" s="13" t="s">
        <v>78</v>
      </c>
      <c r="E172" s="38" t="s">
        <v>470</v>
      </c>
      <c r="F172" s="13">
        <v>796</v>
      </c>
      <c r="G172" s="13" t="s">
        <v>35</v>
      </c>
      <c r="H172" s="39">
        <v>19</v>
      </c>
      <c r="I172" s="39">
        <v>25655101001</v>
      </c>
      <c r="J172" s="13" t="s">
        <v>79</v>
      </c>
      <c r="K172" s="40">
        <v>1524001.54</v>
      </c>
      <c r="L172" s="43" t="s">
        <v>125</v>
      </c>
      <c r="M172" s="43" t="s">
        <v>95</v>
      </c>
      <c r="N172" s="13" t="s">
        <v>65</v>
      </c>
      <c r="O172" s="13" t="s">
        <v>46</v>
      </c>
      <c r="P172" s="13" t="s">
        <v>47</v>
      </c>
    </row>
    <row r="173" spans="1:16" ht="75" x14ac:dyDescent="0.2">
      <c r="A173" s="13">
        <f t="shared" ref="A173:A183" si="4">A172+1</f>
        <v>16</v>
      </c>
      <c r="B173" s="13" t="s">
        <v>66</v>
      </c>
      <c r="C173" s="13" t="s">
        <v>72</v>
      </c>
      <c r="D173" s="13" t="s">
        <v>73</v>
      </c>
      <c r="E173" s="38" t="s">
        <v>449</v>
      </c>
      <c r="F173" s="13" t="s">
        <v>69</v>
      </c>
      <c r="G173" s="13" t="s">
        <v>70</v>
      </c>
      <c r="H173" s="39" t="s">
        <v>64</v>
      </c>
      <c r="I173" s="39">
        <v>25701000001</v>
      </c>
      <c r="J173" s="225" t="s">
        <v>36</v>
      </c>
      <c r="K173" s="40">
        <v>3742294.24</v>
      </c>
      <c r="L173" s="13" t="s">
        <v>124</v>
      </c>
      <c r="M173" s="42" t="s">
        <v>95</v>
      </c>
      <c r="N173" s="13" t="s">
        <v>65</v>
      </c>
      <c r="O173" s="13" t="s">
        <v>46</v>
      </c>
      <c r="P173" s="13" t="s">
        <v>47</v>
      </c>
    </row>
    <row r="174" spans="1:16" ht="93.75" x14ac:dyDescent="0.2">
      <c r="A174" s="13">
        <f t="shared" si="4"/>
        <v>17</v>
      </c>
      <c r="B174" s="13" t="s">
        <v>66</v>
      </c>
      <c r="C174" s="42" t="s">
        <v>72</v>
      </c>
      <c r="D174" s="42" t="s">
        <v>73</v>
      </c>
      <c r="E174" s="38" t="s">
        <v>248</v>
      </c>
      <c r="F174" s="13" t="s">
        <v>69</v>
      </c>
      <c r="G174" s="13" t="s">
        <v>70</v>
      </c>
      <c r="H174" s="39" t="s">
        <v>64</v>
      </c>
      <c r="I174" s="39">
        <v>25628101001</v>
      </c>
      <c r="J174" s="225" t="s">
        <v>81</v>
      </c>
      <c r="K174" s="40">
        <v>2000000</v>
      </c>
      <c r="L174" s="13" t="s">
        <v>114</v>
      </c>
      <c r="M174" s="42" t="s">
        <v>110</v>
      </c>
      <c r="N174" s="42" t="s">
        <v>65</v>
      </c>
      <c r="O174" s="13" t="s">
        <v>46</v>
      </c>
      <c r="P174" s="13" t="s">
        <v>47</v>
      </c>
    </row>
    <row r="175" spans="1:16" ht="99" customHeight="1" x14ac:dyDescent="0.2">
      <c r="A175" s="13">
        <f t="shared" si="4"/>
        <v>18</v>
      </c>
      <c r="B175" s="13" t="s">
        <v>66</v>
      </c>
      <c r="C175" s="42" t="s">
        <v>72</v>
      </c>
      <c r="D175" s="42" t="s">
        <v>73</v>
      </c>
      <c r="E175" s="38" t="s">
        <v>450</v>
      </c>
      <c r="F175" s="13" t="s">
        <v>69</v>
      </c>
      <c r="G175" s="13" t="s">
        <v>70</v>
      </c>
      <c r="H175" s="39" t="s">
        <v>64</v>
      </c>
      <c r="I175" s="39">
        <v>25745000001</v>
      </c>
      <c r="J175" s="225" t="s">
        <v>217</v>
      </c>
      <c r="K175" s="40">
        <v>1024549.37</v>
      </c>
      <c r="L175" s="13" t="s">
        <v>124</v>
      </c>
      <c r="M175" s="42" t="s">
        <v>95</v>
      </c>
      <c r="N175" s="42" t="s">
        <v>65</v>
      </c>
      <c r="O175" s="13" t="s">
        <v>46</v>
      </c>
      <c r="P175" s="13" t="s">
        <v>47</v>
      </c>
    </row>
    <row r="176" spans="1:16" ht="112.5" hidden="1" x14ac:dyDescent="0.2">
      <c r="A176" s="216">
        <f t="shared" si="4"/>
        <v>19</v>
      </c>
      <c r="B176" s="216" t="s">
        <v>66</v>
      </c>
      <c r="C176" s="217" t="s">
        <v>72</v>
      </c>
      <c r="D176" s="217" t="s">
        <v>73</v>
      </c>
      <c r="E176" s="218" t="s">
        <v>249</v>
      </c>
      <c r="F176" s="216" t="s">
        <v>69</v>
      </c>
      <c r="G176" s="216" t="s">
        <v>70</v>
      </c>
      <c r="H176" s="220" t="s">
        <v>64</v>
      </c>
      <c r="I176" s="220">
        <v>25631427101</v>
      </c>
      <c r="J176" s="216" t="s">
        <v>120</v>
      </c>
      <c r="K176" s="221">
        <v>2000000</v>
      </c>
      <c r="L176" s="216" t="s">
        <v>109</v>
      </c>
      <c r="M176" s="217" t="s">
        <v>111</v>
      </c>
      <c r="N176" s="217" t="s">
        <v>65</v>
      </c>
      <c r="O176" s="216" t="s">
        <v>46</v>
      </c>
      <c r="P176" s="216" t="s">
        <v>47</v>
      </c>
    </row>
    <row r="177" spans="1:16" ht="131.25" hidden="1" x14ac:dyDescent="0.2">
      <c r="A177" s="216">
        <f t="shared" si="4"/>
        <v>20</v>
      </c>
      <c r="B177" s="216" t="s">
        <v>66</v>
      </c>
      <c r="C177" s="217" t="s">
        <v>72</v>
      </c>
      <c r="D177" s="217" t="s">
        <v>73</v>
      </c>
      <c r="E177" s="218" t="s">
        <v>250</v>
      </c>
      <c r="F177" s="216" t="s">
        <v>69</v>
      </c>
      <c r="G177" s="216" t="s">
        <v>70</v>
      </c>
      <c r="H177" s="220" t="s">
        <v>64</v>
      </c>
      <c r="I177" s="220">
        <v>25630404101</v>
      </c>
      <c r="J177" s="216" t="s">
        <v>74</v>
      </c>
      <c r="K177" s="221">
        <v>1900000</v>
      </c>
      <c r="L177" s="216" t="s">
        <v>110</v>
      </c>
      <c r="M177" s="217" t="s">
        <v>127</v>
      </c>
      <c r="N177" s="217" t="s">
        <v>65</v>
      </c>
      <c r="O177" s="216" t="s">
        <v>46</v>
      </c>
      <c r="P177" s="216" t="s">
        <v>47</v>
      </c>
    </row>
    <row r="178" spans="1:16" ht="75" x14ac:dyDescent="0.2">
      <c r="A178" s="13">
        <v>25</v>
      </c>
      <c r="B178" s="13" t="s">
        <v>66</v>
      </c>
      <c r="C178" s="42" t="s">
        <v>72</v>
      </c>
      <c r="D178" s="42" t="s">
        <v>73</v>
      </c>
      <c r="E178" s="38" t="s">
        <v>251</v>
      </c>
      <c r="F178" s="13" t="s">
        <v>69</v>
      </c>
      <c r="G178" s="42" t="s">
        <v>70</v>
      </c>
      <c r="H178" s="42" t="s">
        <v>64</v>
      </c>
      <c r="I178" s="13">
        <v>25701000001</v>
      </c>
      <c r="J178" s="13" t="s">
        <v>36</v>
      </c>
      <c r="K178" s="40">
        <v>3000000</v>
      </c>
      <c r="L178" s="42" t="s">
        <v>130</v>
      </c>
      <c r="M178" s="13" t="s">
        <v>95</v>
      </c>
      <c r="N178" s="13" t="s">
        <v>65</v>
      </c>
      <c r="O178" s="42" t="s">
        <v>46</v>
      </c>
      <c r="P178" s="42" t="s">
        <v>47</v>
      </c>
    </row>
    <row r="179" spans="1:16" ht="56.25" x14ac:dyDescent="0.2">
      <c r="A179" s="13">
        <v>27</v>
      </c>
      <c r="B179" s="13" t="s">
        <v>178</v>
      </c>
      <c r="C179" s="42" t="s">
        <v>173</v>
      </c>
      <c r="D179" s="42" t="s">
        <v>174</v>
      </c>
      <c r="E179" s="38" t="s">
        <v>326</v>
      </c>
      <c r="F179" s="13">
        <v>355</v>
      </c>
      <c r="G179" s="13" t="s">
        <v>179</v>
      </c>
      <c r="H179" s="42" t="s">
        <v>64</v>
      </c>
      <c r="I179" s="42">
        <v>25701000</v>
      </c>
      <c r="J179" s="13" t="s">
        <v>36</v>
      </c>
      <c r="K179" s="40">
        <v>1709000</v>
      </c>
      <c r="L179" s="13" t="s">
        <v>126</v>
      </c>
      <c r="M179" s="42" t="s">
        <v>131</v>
      </c>
      <c r="N179" s="42" t="s">
        <v>180</v>
      </c>
      <c r="O179" s="13" t="s">
        <v>46</v>
      </c>
      <c r="P179" s="13" t="s">
        <v>47</v>
      </c>
    </row>
    <row r="180" spans="1:16" ht="56.25" x14ac:dyDescent="0.2">
      <c r="A180" s="13">
        <f t="shared" si="4"/>
        <v>28</v>
      </c>
      <c r="B180" s="13" t="s">
        <v>178</v>
      </c>
      <c r="C180" s="13" t="s">
        <v>173</v>
      </c>
      <c r="D180" s="13" t="s">
        <v>174</v>
      </c>
      <c r="E180" s="38" t="s">
        <v>273</v>
      </c>
      <c r="F180" s="13">
        <v>355</v>
      </c>
      <c r="G180" s="13" t="s">
        <v>179</v>
      </c>
      <c r="H180" s="39" t="s">
        <v>64</v>
      </c>
      <c r="I180" s="39">
        <v>25000000</v>
      </c>
      <c r="J180" s="13" t="s">
        <v>52</v>
      </c>
      <c r="K180" s="40">
        <v>1500000</v>
      </c>
      <c r="L180" s="40" t="s">
        <v>100</v>
      </c>
      <c r="M180" s="40" t="s">
        <v>272</v>
      </c>
      <c r="N180" s="13" t="s">
        <v>65</v>
      </c>
      <c r="O180" s="13" t="s">
        <v>46</v>
      </c>
      <c r="P180" s="13" t="s">
        <v>47</v>
      </c>
    </row>
    <row r="181" spans="1:16" ht="75" hidden="1" x14ac:dyDescent="0.2">
      <c r="A181" s="13">
        <v>29</v>
      </c>
      <c r="B181" s="13" t="s">
        <v>181</v>
      </c>
      <c r="C181" s="13" t="s">
        <v>173</v>
      </c>
      <c r="D181" s="13" t="s">
        <v>174</v>
      </c>
      <c r="E181" s="38" t="s">
        <v>182</v>
      </c>
      <c r="F181" s="13">
        <v>355</v>
      </c>
      <c r="G181" s="13" t="s">
        <v>183</v>
      </c>
      <c r="H181" s="39" t="s">
        <v>64</v>
      </c>
      <c r="I181" s="39">
        <v>25000000</v>
      </c>
      <c r="J181" s="13" t="s">
        <v>184</v>
      </c>
      <c r="K181" s="40">
        <v>1500000</v>
      </c>
      <c r="L181" s="40" t="s">
        <v>126</v>
      </c>
      <c r="M181" s="40" t="s">
        <v>131</v>
      </c>
      <c r="N181" s="13" t="s">
        <v>65</v>
      </c>
      <c r="O181" s="13" t="s">
        <v>185</v>
      </c>
      <c r="P181" s="13" t="s">
        <v>47</v>
      </c>
    </row>
    <row r="182" spans="1:16" ht="56.25" x14ac:dyDescent="0.2">
      <c r="A182" s="13">
        <v>30</v>
      </c>
      <c r="B182" s="13" t="s">
        <v>181</v>
      </c>
      <c r="C182" s="42" t="s">
        <v>169</v>
      </c>
      <c r="D182" s="42" t="s">
        <v>170</v>
      </c>
      <c r="E182" s="38" t="s">
        <v>221</v>
      </c>
      <c r="F182" s="13">
        <v>796</v>
      </c>
      <c r="G182" s="13" t="s">
        <v>35</v>
      </c>
      <c r="H182" s="39">
        <v>18010</v>
      </c>
      <c r="I182" s="39">
        <v>25701000</v>
      </c>
      <c r="J182" s="13" t="s">
        <v>36</v>
      </c>
      <c r="K182" s="40">
        <v>715000</v>
      </c>
      <c r="L182" s="41" t="s">
        <v>110</v>
      </c>
      <c r="M182" s="41" t="s">
        <v>125</v>
      </c>
      <c r="N182" s="13" t="s">
        <v>65</v>
      </c>
      <c r="O182" s="13" t="s">
        <v>46</v>
      </c>
      <c r="P182" s="13" t="s">
        <v>47</v>
      </c>
    </row>
    <row r="183" spans="1:16" ht="93.75" hidden="1" x14ac:dyDescent="0.2">
      <c r="A183" s="13">
        <f t="shared" si="4"/>
        <v>31</v>
      </c>
      <c r="B183" s="13" t="s">
        <v>181</v>
      </c>
      <c r="C183" s="42" t="s">
        <v>173</v>
      </c>
      <c r="D183" s="42" t="s">
        <v>174</v>
      </c>
      <c r="E183" s="38" t="s">
        <v>191</v>
      </c>
      <c r="F183" s="13">
        <v>796</v>
      </c>
      <c r="G183" s="13" t="s">
        <v>35</v>
      </c>
      <c r="H183" s="39">
        <v>14</v>
      </c>
      <c r="I183" s="39">
        <v>25000000</v>
      </c>
      <c r="J183" s="13" t="s">
        <v>52</v>
      </c>
      <c r="K183" s="40">
        <v>646800</v>
      </c>
      <c r="L183" s="41" t="s">
        <v>126</v>
      </c>
      <c r="M183" s="41" t="s">
        <v>124</v>
      </c>
      <c r="N183" s="13" t="s">
        <v>65</v>
      </c>
      <c r="O183" s="13" t="s">
        <v>46</v>
      </c>
      <c r="P183" s="13" t="s">
        <v>47</v>
      </c>
    </row>
    <row r="184" spans="1:16" s="92" customFormat="1" ht="113.25" customHeight="1" x14ac:dyDescent="0.2">
      <c r="A184" s="13">
        <v>32</v>
      </c>
      <c r="B184" s="13" t="s">
        <v>181</v>
      </c>
      <c r="C184" s="42" t="s">
        <v>133</v>
      </c>
      <c r="D184" s="42" t="s">
        <v>175</v>
      </c>
      <c r="E184" s="38" t="s">
        <v>319</v>
      </c>
      <c r="F184" s="13">
        <v>796</v>
      </c>
      <c r="G184" s="13" t="s">
        <v>35</v>
      </c>
      <c r="H184" s="39">
        <v>9000</v>
      </c>
      <c r="I184" s="39">
        <v>25701000</v>
      </c>
      <c r="J184" s="13" t="s">
        <v>36</v>
      </c>
      <c r="K184" s="40">
        <v>300000</v>
      </c>
      <c r="L184" s="41" t="s">
        <v>100</v>
      </c>
      <c r="M184" s="41" t="s">
        <v>95</v>
      </c>
      <c r="N184" s="13" t="s">
        <v>65</v>
      </c>
      <c r="O184" s="13" t="s">
        <v>46</v>
      </c>
      <c r="P184" s="13" t="s">
        <v>47</v>
      </c>
    </row>
    <row r="185" spans="1:16" s="92" customFormat="1" ht="44.25" customHeight="1" x14ac:dyDescent="0.2">
      <c r="A185" s="13">
        <v>35</v>
      </c>
      <c r="B185" s="13" t="s">
        <v>57</v>
      </c>
      <c r="C185" s="42" t="s">
        <v>102</v>
      </c>
      <c r="D185" s="42" t="s">
        <v>103</v>
      </c>
      <c r="E185" s="38" t="s">
        <v>104</v>
      </c>
      <c r="F185" s="13">
        <v>796</v>
      </c>
      <c r="G185" s="13" t="s">
        <v>35</v>
      </c>
      <c r="H185" s="39" t="s">
        <v>101</v>
      </c>
      <c r="I185" s="39">
        <v>25000000</v>
      </c>
      <c r="J185" s="13" t="s">
        <v>52</v>
      </c>
      <c r="K185" s="40">
        <v>4540000</v>
      </c>
      <c r="L185" s="43" t="s">
        <v>110</v>
      </c>
      <c r="M185" s="43" t="s">
        <v>116</v>
      </c>
      <c r="N185" s="13" t="s">
        <v>65</v>
      </c>
      <c r="O185" s="13" t="s">
        <v>46</v>
      </c>
      <c r="P185" s="13" t="s">
        <v>47</v>
      </c>
    </row>
    <row r="186" spans="1:16" s="92" customFormat="1" ht="60" customHeight="1" x14ac:dyDescent="0.2">
      <c r="A186" s="13">
        <v>38</v>
      </c>
      <c r="B186" s="13" t="s">
        <v>293</v>
      </c>
      <c r="C186" s="42" t="s">
        <v>294</v>
      </c>
      <c r="D186" s="42" t="s">
        <v>295</v>
      </c>
      <c r="E186" s="38" t="s">
        <v>296</v>
      </c>
      <c r="F186" s="13" t="s">
        <v>142</v>
      </c>
      <c r="G186" s="13" t="s">
        <v>35</v>
      </c>
      <c r="H186" s="39" t="s">
        <v>297</v>
      </c>
      <c r="I186" s="39">
        <v>25701000</v>
      </c>
      <c r="J186" s="13" t="s">
        <v>36</v>
      </c>
      <c r="K186" s="40">
        <v>5000000</v>
      </c>
      <c r="L186" s="43" t="s">
        <v>112</v>
      </c>
      <c r="M186" s="43" t="s">
        <v>113</v>
      </c>
      <c r="N186" s="13" t="s">
        <v>180</v>
      </c>
      <c r="O186" s="13" t="s">
        <v>46</v>
      </c>
      <c r="P186" s="13" t="s">
        <v>47</v>
      </c>
    </row>
    <row r="187" spans="1:16" s="92" customFormat="1" ht="165" customHeight="1" x14ac:dyDescent="0.2">
      <c r="A187" s="13">
        <v>39</v>
      </c>
      <c r="B187" s="13" t="s">
        <v>66</v>
      </c>
      <c r="C187" s="42" t="s">
        <v>72</v>
      </c>
      <c r="D187" s="42" t="s">
        <v>73</v>
      </c>
      <c r="E187" s="199" t="s">
        <v>321</v>
      </c>
      <c r="F187" s="13" t="s">
        <v>69</v>
      </c>
      <c r="G187" s="13" t="s">
        <v>70</v>
      </c>
      <c r="H187" s="39" t="s">
        <v>64</v>
      </c>
      <c r="I187" s="39">
        <v>25714000</v>
      </c>
      <c r="J187" s="13" t="s">
        <v>75</v>
      </c>
      <c r="K187" s="40">
        <v>8576749.4100000001</v>
      </c>
      <c r="L187" s="43" t="s">
        <v>100</v>
      </c>
      <c r="M187" s="43" t="s">
        <v>110</v>
      </c>
      <c r="N187" s="13" t="s">
        <v>65</v>
      </c>
      <c r="O187" s="13" t="s">
        <v>46</v>
      </c>
      <c r="P187" s="13" t="s">
        <v>47</v>
      </c>
    </row>
    <row r="188" spans="1:16" s="92" customFormat="1" ht="385.5" customHeight="1" x14ac:dyDescent="0.2">
      <c r="A188" s="13">
        <v>40</v>
      </c>
      <c r="B188" s="13" t="s">
        <v>66</v>
      </c>
      <c r="C188" s="42" t="s">
        <v>96</v>
      </c>
      <c r="D188" s="42" t="s">
        <v>322</v>
      </c>
      <c r="E188" s="132" t="s">
        <v>323</v>
      </c>
      <c r="F188" s="13">
        <v>904</v>
      </c>
      <c r="G188" s="13" t="s">
        <v>324</v>
      </c>
      <c r="H188" s="39">
        <v>48</v>
      </c>
      <c r="I188" s="39">
        <v>25714000</v>
      </c>
      <c r="J188" s="13" t="s">
        <v>75</v>
      </c>
      <c r="K188" s="40">
        <v>1619573.63</v>
      </c>
      <c r="L188" s="41" t="s">
        <v>126</v>
      </c>
      <c r="M188" s="43" t="s">
        <v>114</v>
      </c>
      <c r="N188" s="13" t="s">
        <v>65</v>
      </c>
      <c r="O188" s="13" t="s">
        <v>46</v>
      </c>
      <c r="P188" s="13" t="s">
        <v>47</v>
      </c>
    </row>
    <row r="189" spans="1:16" s="92" customFormat="1" ht="120.75" customHeight="1" x14ac:dyDescent="0.2">
      <c r="A189" s="13">
        <v>41</v>
      </c>
      <c r="B189" s="13" t="s">
        <v>66</v>
      </c>
      <c r="C189" s="42" t="s">
        <v>72</v>
      </c>
      <c r="D189" s="42" t="s">
        <v>73</v>
      </c>
      <c r="E189" s="38" t="s">
        <v>356</v>
      </c>
      <c r="F189" s="13" t="s">
        <v>69</v>
      </c>
      <c r="G189" s="13" t="s">
        <v>70</v>
      </c>
      <c r="H189" s="39" t="s">
        <v>64</v>
      </c>
      <c r="I189" s="39">
        <v>25634108</v>
      </c>
      <c r="J189" s="13" t="s">
        <v>218</v>
      </c>
      <c r="K189" s="40">
        <v>1749553.91</v>
      </c>
      <c r="L189" s="41" t="s">
        <v>109</v>
      </c>
      <c r="M189" s="43" t="s">
        <v>111</v>
      </c>
      <c r="N189" s="13" t="s">
        <v>65</v>
      </c>
      <c r="O189" s="13" t="s">
        <v>46</v>
      </c>
      <c r="P189" s="13" t="s">
        <v>47</v>
      </c>
    </row>
    <row r="190" spans="1:16" s="92" customFormat="1" ht="47.25" customHeight="1" x14ac:dyDescent="0.2">
      <c r="A190" s="13">
        <v>42</v>
      </c>
      <c r="B190" s="13" t="s">
        <v>56</v>
      </c>
      <c r="C190" s="42" t="s">
        <v>92</v>
      </c>
      <c r="D190" s="42" t="s">
        <v>93</v>
      </c>
      <c r="E190" s="38" t="s">
        <v>279</v>
      </c>
      <c r="F190" s="13">
        <v>796</v>
      </c>
      <c r="G190" s="13" t="s">
        <v>35</v>
      </c>
      <c r="H190" s="39">
        <v>135</v>
      </c>
      <c r="I190" s="39">
        <v>25701000</v>
      </c>
      <c r="J190" s="13" t="s">
        <v>36</v>
      </c>
      <c r="K190" s="40">
        <v>1674000</v>
      </c>
      <c r="L190" s="41" t="s">
        <v>109</v>
      </c>
      <c r="M190" s="43" t="s">
        <v>95</v>
      </c>
      <c r="N190" s="13" t="s">
        <v>65</v>
      </c>
      <c r="O190" s="13" t="s">
        <v>46</v>
      </c>
      <c r="P190" s="13" t="s">
        <v>47</v>
      </c>
    </row>
    <row r="191" spans="1:16" s="92" customFormat="1" ht="117.75" customHeight="1" x14ac:dyDescent="0.2">
      <c r="A191" s="13">
        <v>43</v>
      </c>
      <c r="B191" s="13" t="s">
        <v>363</v>
      </c>
      <c r="C191" s="42" t="s">
        <v>137</v>
      </c>
      <c r="D191" s="42" t="s">
        <v>364</v>
      </c>
      <c r="E191" s="38" t="s">
        <v>365</v>
      </c>
      <c r="F191" s="13">
        <v>796</v>
      </c>
      <c r="G191" s="13" t="s">
        <v>35</v>
      </c>
      <c r="H191" s="39">
        <v>87</v>
      </c>
      <c r="I191" s="39">
        <v>25000000</v>
      </c>
      <c r="J191" s="13" t="s">
        <v>52</v>
      </c>
      <c r="K191" s="40">
        <v>724000</v>
      </c>
      <c r="L191" s="41" t="s">
        <v>109</v>
      </c>
      <c r="M191" s="43" t="s">
        <v>115</v>
      </c>
      <c r="N191" s="13" t="s">
        <v>65</v>
      </c>
      <c r="O191" s="13" t="s">
        <v>46</v>
      </c>
      <c r="P191" s="13" t="s">
        <v>47</v>
      </c>
    </row>
    <row r="192" spans="1:16" s="92" customFormat="1" ht="56.25" x14ac:dyDescent="0.2">
      <c r="A192" s="13">
        <v>44</v>
      </c>
      <c r="B192" s="13" t="s">
        <v>132</v>
      </c>
      <c r="C192" s="42" t="s">
        <v>366</v>
      </c>
      <c r="D192" s="42" t="s">
        <v>367</v>
      </c>
      <c r="E192" s="38" t="s">
        <v>368</v>
      </c>
      <c r="F192" s="13">
        <v>796</v>
      </c>
      <c r="G192" s="13" t="s">
        <v>35</v>
      </c>
      <c r="H192" s="39">
        <v>1</v>
      </c>
      <c r="I192" s="39">
        <v>25701000</v>
      </c>
      <c r="J192" s="13" t="s">
        <v>36</v>
      </c>
      <c r="K192" s="40">
        <v>4100000</v>
      </c>
      <c r="L192" s="41" t="s">
        <v>110</v>
      </c>
      <c r="M192" s="43" t="s">
        <v>130</v>
      </c>
      <c r="N192" s="13" t="s">
        <v>180</v>
      </c>
      <c r="O192" s="13" t="s">
        <v>46</v>
      </c>
      <c r="P192" s="13" t="s">
        <v>47</v>
      </c>
    </row>
    <row r="193" spans="1:16" s="92" customFormat="1" ht="153.75" customHeight="1" x14ac:dyDescent="0.2">
      <c r="A193" s="13">
        <v>45</v>
      </c>
      <c r="B193" s="13" t="s">
        <v>66</v>
      </c>
      <c r="C193" s="42" t="s">
        <v>96</v>
      </c>
      <c r="D193" s="42" t="s">
        <v>322</v>
      </c>
      <c r="E193" s="38" t="s">
        <v>369</v>
      </c>
      <c r="F193" s="13" t="s">
        <v>370</v>
      </c>
      <c r="G193" s="13" t="s">
        <v>371</v>
      </c>
      <c r="H193" s="39">
        <v>57</v>
      </c>
      <c r="I193" s="39">
        <v>25655101001</v>
      </c>
      <c r="J193" s="13" t="s">
        <v>79</v>
      </c>
      <c r="K193" s="40">
        <v>1340263.1499999999</v>
      </c>
      <c r="L193" s="41" t="s">
        <v>109</v>
      </c>
      <c r="M193" s="43" t="s">
        <v>110</v>
      </c>
      <c r="N193" s="13" t="s">
        <v>65</v>
      </c>
      <c r="O193" s="13" t="s">
        <v>46</v>
      </c>
      <c r="P193" s="13" t="s">
        <v>47</v>
      </c>
    </row>
    <row r="194" spans="1:16" s="92" customFormat="1" ht="77.25" customHeight="1" x14ac:dyDescent="0.2">
      <c r="A194" s="13">
        <v>46</v>
      </c>
      <c r="B194" s="13" t="s">
        <v>66</v>
      </c>
      <c r="C194" s="42" t="s">
        <v>72</v>
      </c>
      <c r="D194" s="42" t="s">
        <v>73</v>
      </c>
      <c r="E194" s="38" t="s">
        <v>398</v>
      </c>
      <c r="F194" s="13">
        <v>55</v>
      </c>
      <c r="G194" s="13" t="s">
        <v>70</v>
      </c>
      <c r="H194" s="39" t="s">
        <v>101</v>
      </c>
      <c r="I194" s="39">
        <v>25608151051</v>
      </c>
      <c r="J194" s="13" t="s">
        <v>399</v>
      </c>
      <c r="K194" s="40">
        <v>1332109.3999999999</v>
      </c>
      <c r="L194" s="41" t="s">
        <v>111</v>
      </c>
      <c r="M194" s="43" t="s">
        <v>127</v>
      </c>
      <c r="N194" s="13" t="s">
        <v>65</v>
      </c>
      <c r="O194" s="13" t="s">
        <v>46</v>
      </c>
      <c r="P194" s="13" t="s">
        <v>47</v>
      </c>
    </row>
    <row r="195" spans="1:16" s="92" customFormat="1" ht="117.75" customHeight="1" x14ac:dyDescent="0.2">
      <c r="A195" s="13">
        <v>47</v>
      </c>
      <c r="B195" s="13" t="s">
        <v>66</v>
      </c>
      <c r="C195" s="42" t="s">
        <v>72</v>
      </c>
      <c r="D195" s="42" t="s">
        <v>73</v>
      </c>
      <c r="E195" s="38" t="s">
        <v>401</v>
      </c>
      <c r="F195" s="13">
        <v>55</v>
      </c>
      <c r="G195" s="13" t="s">
        <v>70</v>
      </c>
      <c r="H195" s="39" t="s">
        <v>101</v>
      </c>
      <c r="I195" s="39">
        <v>25714000</v>
      </c>
      <c r="J195" s="13" t="s">
        <v>75</v>
      </c>
      <c r="K195" s="40">
        <v>5560855.9900000002</v>
      </c>
      <c r="L195" s="41" t="s">
        <v>111</v>
      </c>
      <c r="M195" s="43" t="s">
        <v>130</v>
      </c>
      <c r="N195" s="13" t="s">
        <v>65</v>
      </c>
      <c r="O195" s="13" t="s">
        <v>46</v>
      </c>
      <c r="P195" s="13" t="s">
        <v>47</v>
      </c>
    </row>
    <row r="196" spans="1:16" s="92" customFormat="1" ht="118.5" customHeight="1" x14ac:dyDescent="0.2">
      <c r="A196" s="13">
        <v>108</v>
      </c>
      <c r="B196" s="13" t="s">
        <v>405</v>
      </c>
      <c r="C196" s="13" t="s">
        <v>106</v>
      </c>
      <c r="D196" s="13" t="s">
        <v>107</v>
      </c>
      <c r="E196" s="38" t="s">
        <v>406</v>
      </c>
      <c r="F196" s="13">
        <v>55</v>
      </c>
      <c r="G196" s="13" t="s">
        <v>70</v>
      </c>
      <c r="H196" s="13">
        <v>2449</v>
      </c>
      <c r="I196" s="39">
        <v>25701000</v>
      </c>
      <c r="J196" s="13" t="s">
        <v>36</v>
      </c>
      <c r="K196" s="40">
        <v>1413360</v>
      </c>
      <c r="L196" s="41" t="s">
        <v>111</v>
      </c>
      <c r="M196" s="43" t="s">
        <v>197</v>
      </c>
      <c r="N196" s="13" t="s">
        <v>180</v>
      </c>
      <c r="O196" s="13" t="s">
        <v>46</v>
      </c>
      <c r="P196" s="13" t="s">
        <v>47</v>
      </c>
    </row>
    <row r="197" spans="1:16" s="92" customFormat="1" ht="156.75" customHeight="1" x14ac:dyDescent="0.2">
      <c r="A197" s="13">
        <v>109</v>
      </c>
      <c r="B197" s="13" t="s">
        <v>66</v>
      </c>
      <c r="C197" s="13" t="s">
        <v>72</v>
      </c>
      <c r="D197" s="13" t="s">
        <v>73</v>
      </c>
      <c r="E197" s="38" t="s">
        <v>416</v>
      </c>
      <c r="F197" s="13">
        <v>55</v>
      </c>
      <c r="G197" s="13" t="s">
        <v>70</v>
      </c>
      <c r="H197" s="13" t="s">
        <v>101</v>
      </c>
      <c r="I197" s="39">
        <v>25604103001</v>
      </c>
      <c r="J197" s="13" t="s">
        <v>123</v>
      </c>
      <c r="K197" s="40">
        <v>2002917.14</v>
      </c>
      <c r="L197" s="41" t="s">
        <v>127</v>
      </c>
      <c r="M197" s="43" t="s">
        <v>130</v>
      </c>
      <c r="N197" s="13" t="s">
        <v>65</v>
      </c>
      <c r="O197" s="13" t="s">
        <v>46</v>
      </c>
      <c r="P197" s="13" t="s">
        <v>47</v>
      </c>
    </row>
    <row r="198" spans="1:16" s="92" customFormat="1" ht="96" customHeight="1" x14ac:dyDescent="0.2">
      <c r="A198" s="13">
        <f>A197+1</f>
        <v>110</v>
      </c>
      <c r="B198" s="13" t="s">
        <v>405</v>
      </c>
      <c r="C198" s="13" t="s">
        <v>106</v>
      </c>
      <c r="D198" s="13" t="s">
        <v>107</v>
      </c>
      <c r="E198" s="38" t="s">
        <v>418</v>
      </c>
      <c r="F198" s="13" t="s">
        <v>69</v>
      </c>
      <c r="G198" s="13" t="s">
        <v>70</v>
      </c>
      <c r="H198" s="13">
        <v>1760</v>
      </c>
      <c r="I198" s="39">
        <v>25000000</v>
      </c>
      <c r="J198" s="13" t="s">
        <v>52</v>
      </c>
      <c r="K198" s="40">
        <v>1729440</v>
      </c>
      <c r="L198" s="41" t="s">
        <v>125</v>
      </c>
      <c r="M198" s="43" t="s">
        <v>119</v>
      </c>
      <c r="N198" s="13" t="s">
        <v>180</v>
      </c>
      <c r="O198" s="13" t="s">
        <v>46</v>
      </c>
      <c r="P198" s="13" t="s">
        <v>47</v>
      </c>
    </row>
    <row r="199" spans="1:16" s="92" customFormat="1" ht="105" hidden="1" customHeight="1" x14ac:dyDescent="0.2">
      <c r="A199" s="122">
        <f t="shared" ref="A199:A203" si="5">A198+1</f>
        <v>111</v>
      </c>
      <c r="B199" s="122" t="s">
        <v>405</v>
      </c>
      <c r="C199" s="122" t="s">
        <v>106</v>
      </c>
      <c r="D199" s="122" t="s">
        <v>107</v>
      </c>
      <c r="E199" s="123" t="s">
        <v>419</v>
      </c>
      <c r="F199" s="122" t="s">
        <v>69</v>
      </c>
      <c r="G199" s="122" t="s">
        <v>70</v>
      </c>
      <c r="H199" s="122">
        <v>354.1</v>
      </c>
      <c r="I199" s="124">
        <v>25000000</v>
      </c>
      <c r="J199" s="122" t="s">
        <v>36</v>
      </c>
      <c r="K199" s="125">
        <v>766476</v>
      </c>
      <c r="L199" s="126" t="s">
        <v>127</v>
      </c>
      <c r="M199" s="127" t="s">
        <v>195</v>
      </c>
      <c r="N199" s="122" t="s">
        <v>180</v>
      </c>
      <c r="O199" s="122" t="s">
        <v>46</v>
      </c>
      <c r="P199" s="122" t="s">
        <v>47</v>
      </c>
    </row>
    <row r="200" spans="1:16" s="92" customFormat="1" ht="101.25" hidden="1" customHeight="1" x14ac:dyDescent="0.2">
      <c r="A200" s="122">
        <f t="shared" si="5"/>
        <v>112</v>
      </c>
      <c r="B200" s="122" t="s">
        <v>405</v>
      </c>
      <c r="C200" s="122" t="s">
        <v>106</v>
      </c>
      <c r="D200" s="122" t="s">
        <v>107</v>
      </c>
      <c r="E200" s="123" t="s">
        <v>420</v>
      </c>
      <c r="F200" s="122" t="s">
        <v>69</v>
      </c>
      <c r="G200" s="122" t="s">
        <v>70</v>
      </c>
      <c r="H200" s="122">
        <v>685.24</v>
      </c>
      <c r="I200" s="124">
        <v>25000000</v>
      </c>
      <c r="J200" s="122" t="s">
        <v>36</v>
      </c>
      <c r="K200" s="125">
        <v>546132</v>
      </c>
      <c r="L200" s="126" t="s">
        <v>127</v>
      </c>
      <c r="M200" s="127" t="s">
        <v>195</v>
      </c>
      <c r="N200" s="122" t="s">
        <v>180</v>
      </c>
      <c r="O200" s="122" t="s">
        <v>46</v>
      </c>
      <c r="P200" s="122" t="s">
        <v>47</v>
      </c>
    </row>
    <row r="201" spans="1:16" s="92" customFormat="1" ht="149.25" customHeight="1" x14ac:dyDescent="0.2">
      <c r="A201" s="13">
        <f t="shared" si="5"/>
        <v>113</v>
      </c>
      <c r="B201" s="13" t="s">
        <v>405</v>
      </c>
      <c r="C201" s="13" t="s">
        <v>106</v>
      </c>
      <c r="D201" s="13" t="s">
        <v>107</v>
      </c>
      <c r="E201" s="38" t="s">
        <v>421</v>
      </c>
      <c r="F201" s="13" t="s">
        <v>69</v>
      </c>
      <c r="G201" s="13" t="s">
        <v>70</v>
      </c>
      <c r="H201" s="13">
        <v>1312</v>
      </c>
      <c r="I201" s="39">
        <v>25000000</v>
      </c>
      <c r="J201" s="13" t="s">
        <v>52</v>
      </c>
      <c r="K201" s="40">
        <v>1823400</v>
      </c>
      <c r="L201" s="41" t="s">
        <v>125</v>
      </c>
      <c r="M201" s="43" t="s">
        <v>119</v>
      </c>
      <c r="N201" s="13" t="s">
        <v>180</v>
      </c>
      <c r="O201" s="13" t="s">
        <v>46</v>
      </c>
      <c r="P201" s="13" t="s">
        <v>47</v>
      </c>
    </row>
    <row r="202" spans="1:16" s="92" customFormat="1" ht="124.5" hidden="1" customHeight="1" x14ac:dyDescent="0.2">
      <c r="A202" s="122">
        <f t="shared" si="5"/>
        <v>114</v>
      </c>
      <c r="B202" s="122" t="s">
        <v>405</v>
      </c>
      <c r="C202" s="122" t="s">
        <v>106</v>
      </c>
      <c r="D202" s="122" t="s">
        <v>107</v>
      </c>
      <c r="E202" s="123" t="s">
        <v>422</v>
      </c>
      <c r="F202" s="122" t="s">
        <v>69</v>
      </c>
      <c r="G202" s="122" t="s">
        <v>70</v>
      </c>
      <c r="H202" s="122">
        <v>653.77</v>
      </c>
      <c r="I202" s="124">
        <v>25000000</v>
      </c>
      <c r="J202" s="122" t="s">
        <v>52</v>
      </c>
      <c r="K202" s="125">
        <v>910188</v>
      </c>
      <c r="L202" s="126" t="s">
        <v>127</v>
      </c>
      <c r="M202" s="127" t="s">
        <v>195</v>
      </c>
      <c r="N202" s="122" t="s">
        <v>180</v>
      </c>
      <c r="O202" s="122" t="s">
        <v>46</v>
      </c>
      <c r="P202" s="122" t="s">
        <v>47</v>
      </c>
    </row>
    <row r="203" spans="1:16" s="92" customFormat="1" ht="107.25" hidden="1" customHeight="1" x14ac:dyDescent="0.2">
      <c r="A203" s="122">
        <f t="shared" si="5"/>
        <v>115</v>
      </c>
      <c r="B203" s="122" t="s">
        <v>405</v>
      </c>
      <c r="C203" s="122" t="s">
        <v>106</v>
      </c>
      <c r="D203" s="122" t="s">
        <v>107</v>
      </c>
      <c r="E203" s="123" t="s">
        <v>423</v>
      </c>
      <c r="F203" s="122" t="s">
        <v>69</v>
      </c>
      <c r="G203" s="122" t="s">
        <v>70</v>
      </c>
      <c r="H203" s="122">
        <v>1334</v>
      </c>
      <c r="I203" s="124">
        <v>25000000</v>
      </c>
      <c r="J203" s="122" t="s">
        <v>52</v>
      </c>
      <c r="K203" s="125">
        <v>1006008</v>
      </c>
      <c r="L203" s="126" t="s">
        <v>127</v>
      </c>
      <c r="M203" s="127" t="s">
        <v>195</v>
      </c>
      <c r="N203" s="122" t="s">
        <v>180</v>
      </c>
      <c r="O203" s="122" t="s">
        <v>46</v>
      </c>
      <c r="P203" s="122" t="s">
        <v>47</v>
      </c>
    </row>
    <row r="204" spans="1:16" s="92" customFormat="1" ht="133.5" customHeight="1" x14ac:dyDescent="0.2">
      <c r="A204" s="13">
        <f t="shared" ref="A204" si="6">A203+1</f>
        <v>116</v>
      </c>
      <c r="B204" s="13" t="s">
        <v>405</v>
      </c>
      <c r="C204" s="13" t="s">
        <v>106</v>
      </c>
      <c r="D204" s="13" t="s">
        <v>107</v>
      </c>
      <c r="E204" s="38" t="s">
        <v>424</v>
      </c>
      <c r="F204" s="13" t="s">
        <v>69</v>
      </c>
      <c r="G204" s="13" t="s">
        <v>70</v>
      </c>
      <c r="H204" s="13">
        <v>1358</v>
      </c>
      <c r="I204" s="39">
        <v>25000000</v>
      </c>
      <c r="J204" s="13" t="s">
        <v>52</v>
      </c>
      <c r="K204" s="40">
        <v>1731600</v>
      </c>
      <c r="L204" s="41" t="s">
        <v>125</v>
      </c>
      <c r="M204" s="43" t="s">
        <v>119</v>
      </c>
      <c r="N204" s="13" t="s">
        <v>180</v>
      </c>
      <c r="O204" s="13" t="s">
        <v>46</v>
      </c>
      <c r="P204" s="13" t="s">
        <v>47</v>
      </c>
    </row>
    <row r="205" spans="1:16" s="92" customFormat="1" ht="135" customHeight="1" x14ac:dyDescent="0.2">
      <c r="A205" s="13">
        <v>117</v>
      </c>
      <c r="B205" s="13" t="s">
        <v>66</v>
      </c>
      <c r="C205" s="13" t="s">
        <v>96</v>
      </c>
      <c r="D205" s="13" t="s">
        <v>97</v>
      </c>
      <c r="E205" s="38" t="s">
        <v>428</v>
      </c>
      <c r="F205" s="13" t="s">
        <v>69</v>
      </c>
      <c r="G205" s="13" t="s">
        <v>70</v>
      </c>
      <c r="H205" s="13">
        <v>146.80000000000001</v>
      </c>
      <c r="I205" s="39">
        <v>25609405</v>
      </c>
      <c r="J205" s="13" t="s">
        <v>429</v>
      </c>
      <c r="K205" s="40">
        <v>1001226.72</v>
      </c>
      <c r="L205" s="41" t="s">
        <v>127</v>
      </c>
      <c r="M205" s="43" t="s">
        <v>124</v>
      </c>
      <c r="N205" s="13" t="s">
        <v>65</v>
      </c>
      <c r="O205" s="13" t="s">
        <v>46</v>
      </c>
      <c r="P205" s="13" t="s">
        <v>47</v>
      </c>
    </row>
    <row r="206" spans="1:16" s="92" customFormat="1" ht="138" customHeight="1" x14ac:dyDescent="0.2">
      <c r="A206" s="13">
        <v>118</v>
      </c>
      <c r="B206" s="13" t="s">
        <v>66</v>
      </c>
      <c r="C206" s="13" t="s">
        <v>96</v>
      </c>
      <c r="D206" s="13" t="s">
        <v>97</v>
      </c>
      <c r="E206" s="38" t="s">
        <v>430</v>
      </c>
      <c r="F206" s="13" t="s">
        <v>69</v>
      </c>
      <c r="G206" s="13" t="s">
        <v>70</v>
      </c>
      <c r="H206" s="13">
        <v>148.9</v>
      </c>
      <c r="I206" s="39">
        <v>25631427</v>
      </c>
      <c r="J206" s="13" t="s">
        <v>431</v>
      </c>
      <c r="K206" s="40">
        <v>997347.58</v>
      </c>
      <c r="L206" s="41" t="s">
        <v>127</v>
      </c>
      <c r="M206" s="43" t="s">
        <v>124</v>
      </c>
      <c r="N206" s="13" t="s">
        <v>65</v>
      </c>
      <c r="O206" s="13" t="s">
        <v>46</v>
      </c>
      <c r="P206" s="13" t="s">
        <v>47</v>
      </c>
    </row>
    <row r="207" spans="1:16" s="92" customFormat="1" ht="126.75" customHeight="1" x14ac:dyDescent="0.2">
      <c r="A207" s="208">
        <v>119</v>
      </c>
      <c r="B207" s="208" t="s">
        <v>66</v>
      </c>
      <c r="C207" s="208" t="s">
        <v>77</v>
      </c>
      <c r="D207" s="208" t="s">
        <v>432</v>
      </c>
      <c r="E207" s="209" t="s">
        <v>433</v>
      </c>
      <c r="F207" s="208">
        <v>55</v>
      </c>
      <c r="G207" s="208" t="s">
        <v>70</v>
      </c>
      <c r="H207" s="208" t="s">
        <v>101</v>
      </c>
      <c r="I207" s="210">
        <v>25703000001</v>
      </c>
      <c r="J207" s="208" t="s">
        <v>434</v>
      </c>
      <c r="K207" s="211">
        <v>1263014.81</v>
      </c>
      <c r="L207" s="212" t="s">
        <v>130</v>
      </c>
      <c r="M207" s="213" t="s">
        <v>124</v>
      </c>
      <c r="N207" s="208" t="s">
        <v>65</v>
      </c>
      <c r="O207" s="208" t="s">
        <v>46</v>
      </c>
      <c r="P207" s="208" t="s">
        <v>47</v>
      </c>
    </row>
    <row r="208" spans="1:16" s="215" customFormat="1" ht="135" customHeight="1" x14ac:dyDescent="0.2">
      <c r="A208" s="13">
        <v>120</v>
      </c>
      <c r="B208" s="13" t="s">
        <v>66</v>
      </c>
      <c r="C208" s="13" t="s">
        <v>72</v>
      </c>
      <c r="D208" s="13" t="s">
        <v>73</v>
      </c>
      <c r="E208" s="38" t="s">
        <v>438</v>
      </c>
      <c r="F208" s="214">
        <v>55</v>
      </c>
      <c r="G208" s="41" t="s">
        <v>70</v>
      </c>
      <c r="H208" s="13" t="s">
        <v>64</v>
      </c>
      <c r="I208" s="39">
        <v>25629410101</v>
      </c>
      <c r="J208" s="13" t="s">
        <v>439</v>
      </c>
      <c r="K208" s="40">
        <v>2640736.2200000002</v>
      </c>
      <c r="L208" s="43" t="s">
        <v>130</v>
      </c>
      <c r="M208" s="43" t="s">
        <v>125</v>
      </c>
      <c r="N208" s="13" t="s">
        <v>65</v>
      </c>
      <c r="O208" s="13" t="s">
        <v>46</v>
      </c>
      <c r="P208" s="13" t="s">
        <v>47</v>
      </c>
    </row>
    <row r="209" spans="1:16" s="215" customFormat="1" ht="125.25" customHeight="1" x14ac:dyDescent="0.2">
      <c r="A209" s="13">
        <v>121</v>
      </c>
      <c r="B209" s="13" t="s">
        <v>66</v>
      </c>
      <c r="C209" s="13" t="s">
        <v>440</v>
      </c>
      <c r="D209" s="13" t="s">
        <v>441</v>
      </c>
      <c r="E209" s="38" t="s">
        <v>442</v>
      </c>
      <c r="F209" s="214">
        <v>796</v>
      </c>
      <c r="G209" s="41" t="s">
        <v>35</v>
      </c>
      <c r="H209" s="13">
        <v>1</v>
      </c>
      <c r="I209" s="39">
        <v>25701000</v>
      </c>
      <c r="J209" s="13" t="s">
        <v>36</v>
      </c>
      <c r="K209" s="40">
        <v>985715.07</v>
      </c>
      <c r="L209" s="43" t="s">
        <v>130</v>
      </c>
      <c r="M209" s="43" t="s">
        <v>125</v>
      </c>
      <c r="N209" s="13" t="s">
        <v>65</v>
      </c>
      <c r="O209" s="13" t="s">
        <v>46</v>
      </c>
      <c r="P209" s="13" t="s">
        <v>47</v>
      </c>
    </row>
    <row r="210" spans="1:16" s="215" customFormat="1" ht="123" customHeight="1" x14ac:dyDescent="0.2">
      <c r="A210" s="13">
        <v>122</v>
      </c>
      <c r="B210" s="13" t="s">
        <v>66</v>
      </c>
      <c r="C210" s="13" t="s">
        <v>77</v>
      </c>
      <c r="D210" s="13" t="s">
        <v>432</v>
      </c>
      <c r="E210" s="38" t="s">
        <v>433</v>
      </c>
      <c r="F210" s="214">
        <v>55</v>
      </c>
      <c r="G210" s="41" t="s">
        <v>70</v>
      </c>
      <c r="H210" s="13" t="s">
        <v>101</v>
      </c>
      <c r="I210" s="39">
        <v>25703000001</v>
      </c>
      <c r="J210" s="13" t="s">
        <v>434</v>
      </c>
      <c r="K210" s="40">
        <v>1263014.81</v>
      </c>
      <c r="L210" s="43" t="s">
        <v>130</v>
      </c>
      <c r="M210" s="43" t="s">
        <v>124</v>
      </c>
      <c r="N210" s="13" t="s">
        <v>65</v>
      </c>
      <c r="O210" s="13" t="s">
        <v>46</v>
      </c>
      <c r="P210" s="13" t="s">
        <v>47</v>
      </c>
    </row>
    <row r="211" spans="1:16" s="215" customFormat="1" ht="170.25" customHeight="1" x14ac:dyDescent="0.2">
      <c r="A211" s="13">
        <v>123</v>
      </c>
      <c r="B211" s="13" t="s">
        <v>66</v>
      </c>
      <c r="C211" s="13" t="s">
        <v>72</v>
      </c>
      <c r="D211" s="13" t="s">
        <v>73</v>
      </c>
      <c r="E211" s="38" t="s">
        <v>462</v>
      </c>
      <c r="F211" s="214">
        <v>55</v>
      </c>
      <c r="G211" s="41" t="s">
        <v>70</v>
      </c>
      <c r="H211" s="13" t="s">
        <v>64</v>
      </c>
      <c r="I211" s="39">
        <v>25605426101</v>
      </c>
      <c r="J211" s="13" t="s">
        <v>129</v>
      </c>
      <c r="K211" s="40">
        <v>2146066.2799999998</v>
      </c>
      <c r="L211" s="43" t="s">
        <v>124</v>
      </c>
      <c r="M211" s="43" t="s">
        <v>95</v>
      </c>
      <c r="N211" s="13" t="s">
        <v>65</v>
      </c>
      <c r="O211" s="13" t="s">
        <v>46</v>
      </c>
      <c r="P211" s="13" t="s">
        <v>47</v>
      </c>
    </row>
    <row r="212" spans="1:16" s="215" customFormat="1" ht="98.25" customHeight="1" x14ac:dyDescent="0.2">
      <c r="A212" s="13">
        <v>124</v>
      </c>
      <c r="B212" s="13" t="s">
        <v>405</v>
      </c>
      <c r="C212" s="13" t="s">
        <v>106</v>
      </c>
      <c r="D212" s="13" t="s">
        <v>107</v>
      </c>
      <c r="E212" s="38" t="s">
        <v>464</v>
      </c>
      <c r="F212" s="214" t="s">
        <v>69</v>
      </c>
      <c r="G212" s="41" t="s">
        <v>70</v>
      </c>
      <c r="H212" s="13">
        <v>269.7</v>
      </c>
      <c r="I212" s="39">
        <v>25000000</v>
      </c>
      <c r="J212" s="13" t="s">
        <v>36</v>
      </c>
      <c r="K212" s="40">
        <f>52500*12</f>
        <v>630000</v>
      </c>
      <c r="L212" s="43" t="s">
        <v>125</v>
      </c>
      <c r="M212" s="43" t="s">
        <v>119</v>
      </c>
      <c r="N212" s="13" t="s">
        <v>180</v>
      </c>
      <c r="O212" s="13" t="s">
        <v>46</v>
      </c>
      <c r="P212" s="13" t="s">
        <v>47</v>
      </c>
    </row>
    <row r="213" spans="1:16" s="215" customFormat="1" ht="135.75" customHeight="1" x14ac:dyDescent="0.2">
      <c r="A213" s="13">
        <v>125</v>
      </c>
      <c r="B213" s="13" t="s">
        <v>405</v>
      </c>
      <c r="C213" s="13" t="s">
        <v>106</v>
      </c>
      <c r="D213" s="13" t="s">
        <v>107</v>
      </c>
      <c r="E213" s="38" t="s">
        <v>465</v>
      </c>
      <c r="F213" s="214" t="s">
        <v>69</v>
      </c>
      <c r="G213" s="41" t="s">
        <v>70</v>
      </c>
      <c r="H213" s="13">
        <v>950.9</v>
      </c>
      <c r="I213" s="39">
        <v>25000000</v>
      </c>
      <c r="J213" s="13" t="s">
        <v>52</v>
      </c>
      <c r="K213" s="40">
        <f>140180*12</f>
        <v>1682160</v>
      </c>
      <c r="L213" s="43" t="s">
        <v>125</v>
      </c>
      <c r="M213" s="43" t="s">
        <v>119</v>
      </c>
      <c r="N213" s="13" t="s">
        <v>180</v>
      </c>
      <c r="O213" s="13" t="s">
        <v>46</v>
      </c>
      <c r="P213" s="13" t="s">
        <v>47</v>
      </c>
    </row>
    <row r="214" spans="1:16" s="215" customFormat="1" ht="90" customHeight="1" x14ac:dyDescent="0.2">
      <c r="A214" s="13">
        <v>126</v>
      </c>
      <c r="B214" s="13" t="s">
        <v>66</v>
      </c>
      <c r="C214" s="13" t="s">
        <v>72</v>
      </c>
      <c r="D214" s="13" t="s">
        <v>73</v>
      </c>
      <c r="E214" s="38" t="s">
        <v>469</v>
      </c>
      <c r="F214" s="214" t="s">
        <v>69</v>
      </c>
      <c r="G214" s="41" t="s">
        <v>70</v>
      </c>
      <c r="H214" s="13" t="s">
        <v>64</v>
      </c>
      <c r="I214" s="39">
        <v>25000000</v>
      </c>
      <c r="J214" s="13" t="s">
        <v>36</v>
      </c>
      <c r="K214" s="40">
        <v>1149606.6200000001</v>
      </c>
      <c r="L214" s="43" t="s">
        <v>125</v>
      </c>
      <c r="M214" s="43" t="s">
        <v>95</v>
      </c>
      <c r="N214" s="13" t="s">
        <v>65</v>
      </c>
      <c r="O214" s="13" t="s">
        <v>46</v>
      </c>
      <c r="P214" s="13" t="s">
        <v>47</v>
      </c>
    </row>
    <row r="215" spans="1:16" s="215" customFormat="1" ht="70.5" customHeight="1" x14ac:dyDescent="0.2">
      <c r="A215" s="13">
        <v>127</v>
      </c>
      <c r="B215" s="13" t="s">
        <v>66</v>
      </c>
      <c r="C215" s="13" t="s">
        <v>72</v>
      </c>
      <c r="D215" s="13" t="s">
        <v>73</v>
      </c>
      <c r="E215" s="38" t="s">
        <v>472</v>
      </c>
      <c r="F215" s="214" t="s">
        <v>69</v>
      </c>
      <c r="G215" s="41" t="s">
        <v>70</v>
      </c>
      <c r="H215" s="13" t="s">
        <v>64</v>
      </c>
      <c r="I215" s="39">
        <v>25701000</v>
      </c>
      <c r="J215" s="13" t="s">
        <v>36</v>
      </c>
      <c r="K215" s="40">
        <v>886518.54</v>
      </c>
      <c r="L215" s="43" t="s">
        <v>95</v>
      </c>
      <c r="M215" s="43" t="s">
        <v>444</v>
      </c>
      <c r="N215" s="13" t="s">
        <v>65</v>
      </c>
      <c r="O215" s="13" t="s">
        <v>46</v>
      </c>
      <c r="P215" s="13" t="s">
        <v>47</v>
      </c>
    </row>
    <row r="216" spans="1:16" s="215" customFormat="1" ht="216.75" customHeight="1" x14ac:dyDescent="0.2">
      <c r="A216" s="13">
        <v>128</v>
      </c>
      <c r="B216" s="13" t="s">
        <v>66</v>
      </c>
      <c r="C216" s="13" t="s">
        <v>474</v>
      </c>
      <c r="D216" s="13" t="s">
        <v>441</v>
      </c>
      <c r="E216" s="244" t="s">
        <v>475</v>
      </c>
      <c r="F216" s="214">
        <v>55</v>
      </c>
      <c r="G216" s="41" t="s">
        <v>70</v>
      </c>
      <c r="H216" s="13">
        <v>52</v>
      </c>
      <c r="I216" s="39">
        <v>25703000001</v>
      </c>
      <c r="J216" s="13" t="s">
        <v>71</v>
      </c>
      <c r="K216" s="40">
        <v>1941688.61</v>
      </c>
      <c r="L216" s="43" t="s">
        <v>95</v>
      </c>
      <c r="M216" s="43" t="s">
        <v>203</v>
      </c>
      <c r="N216" s="13" t="s">
        <v>65</v>
      </c>
      <c r="O216" s="13" t="s">
        <v>46</v>
      </c>
      <c r="P216" s="13" t="s">
        <v>47</v>
      </c>
    </row>
    <row r="217" spans="1:16" s="215" customFormat="1" ht="162" customHeight="1" x14ac:dyDescent="0.2">
      <c r="A217" s="13">
        <v>129</v>
      </c>
      <c r="B217" s="13" t="s">
        <v>66</v>
      </c>
      <c r="C217" s="13" t="s">
        <v>96</v>
      </c>
      <c r="D217" s="13" t="s">
        <v>97</v>
      </c>
      <c r="E217" s="38" t="s">
        <v>477</v>
      </c>
      <c r="F217" s="214">
        <v>55</v>
      </c>
      <c r="G217" s="41" t="s">
        <v>70</v>
      </c>
      <c r="H217" s="13">
        <v>446.1</v>
      </c>
      <c r="I217" s="39">
        <v>25612434101</v>
      </c>
      <c r="J217" s="13" t="s">
        <v>476</v>
      </c>
      <c r="K217" s="40">
        <v>1130022.19</v>
      </c>
      <c r="L217" s="43" t="s">
        <v>95</v>
      </c>
      <c r="M217" s="43" t="s">
        <v>444</v>
      </c>
      <c r="N217" s="13" t="s">
        <v>65</v>
      </c>
      <c r="O217" s="13" t="s">
        <v>46</v>
      </c>
      <c r="P217" s="13" t="s">
        <v>47</v>
      </c>
    </row>
    <row r="218" spans="1:16" s="215" customFormat="1" ht="105" customHeight="1" x14ac:dyDescent="0.2">
      <c r="A218" s="13">
        <v>130</v>
      </c>
      <c r="B218" s="13" t="s">
        <v>66</v>
      </c>
      <c r="C218" s="13" t="s">
        <v>72</v>
      </c>
      <c r="D218" s="13" t="s">
        <v>73</v>
      </c>
      <c r="E218" s="38" t="s">
        <v>479</v>
      </c>
      <c r="F218" s="214">
        <v>55</v>
      </c>
      <c r="G218" s="41" t="s">
        <v>70</v>
      </c>
      <c r="H218" s="13" t="s">
        <v>64</v>
      </c>
      <c r="I218" s="39">
        <v>25720000001</v>
      </c>
      <c r="J218" s="13" t="s">
        <v>260</v>
      </c>
      <c r="K218" s="40">
        <v>2810879.06</v>
      </c>
      <c r="L218" s="43" t="s">
        <v>95</v>
      </c>
      <c r="M218" s="43" t="s">
        <v>203</v>
      </c>
      <c r="N218" s="13" t="s">
        <v>65</v>
      </c>
      <c r="O218" s="13" t="s">
        <v>46</v>
      </c>
      <c r="P218" s="13" t="s">
        <v>47</v>
      </c>
    </row>
    <row r="219" spans="1:16" s="215" customFormat="1" ht="81.75" customHeight="1" x14ac:dyDescent="0.2">
      <c r="A219" s="13">
        <v>131</v>
      </c>
      <c r="B219" s="13" t="s">
        <v>66</v>
      </c>
      <c r="C219" s="13" t="s">
        <v>72</v>
      </c>
      <c r="D219" s="13" t="s">
        <v>73</v>
      </c>
      <c r="E219" s="38" t="s">
        <v>480</v>
      </c>
      <c r="F219" s="214">
        <v>55</v>
      </c>
      <c r="G219" s="41" t="s">
        <v>70</v>
      </c>
      <c r="H219" s="13" t="s">
        <v>64</v>
      </c>
      <c r="I219" s="39">
        <v>25701000</v>
      </c>
      <c r="J219" s="13" t="s">
        <v>36</v>
      </c>
      <c r="K219" s="40">
        <v>2370124.4500000002</v>
      </c>
      <c r="L219" s="43" t="s">
        <v>95</v>
      </c>
      <c r="M219" s="43" t="s">
        <v>203</v>
      </c>
      <c r="N219" s="13" t="s">
        <v>65</v>
      </c>
      <c r="O219" s="13" t="s">
        <v>46</v>
      </c>
      <c r="P219" s="13" t="s">
        <v>47</v>
      </c>
    </row>
    <row r="220" spans="1:16" ht="18.75" x14ac:dyDescent="0.2">
      <c r="A220" s="69"/>
      <c r="B220" s="15"/>
      <c r="C220" s="15"/>
      <c r="D220" s="17"/>
      <c r="E220" s="69"/>
      <c r="F220" s="17"/>
      <c r="G220" s="69"/>
      <c r="H220" s="20"/>
      <c r="I220" s="35"/>
      <c r="J220" s="17"/>
      <c r="K220" s="81"/>
      <c r="L220" s="70"/>
      <c r="M220" s="70"/>
      <c r="N220" s="69"/>
      <c r="O220" s="69"/>
      <c r="P220" s="23"/>
    </row>
    <row r="221" spans="1:16" s="5" customFormat="1" ht="23.25" x14ac:dyDescent="0.2">
      <c r="A221" s="255" t="s">
        <v>177</v>
      </c>
      <c r="B221" s="255"/>
      <c r="C221" s="255"/>
      <c r="D221" s="255"/>
      <c r="E221" s="255"/>
      <c r="F221" s="255"/>
      <c r="G221" s="255"/>
      <c r="H221" s="255"/>
      <c r="I221" s="255"/>
      <c r="J221" s="255"/>
      <c r="K221" s="255"/>
      <c r="L221" s="255"/>
      <c r="M221" s="255"/>
      <c r="N221" s="255"/>
      <c r="O221" s="255"/>
      <c r="P221" s="255"/>
    </row>
    <row r="222" spans="1:16" x14ac:dyDescent="0.2">
      <c r="A222" s="5"/>
      <c r="B222" s="5"/>
      <c r="C222" s="5"/>
      <c r="D222" s="5"/>
      <c r="E222" s="5"/>
      <c r="F222" s="5"/>
      <c r="G222" s="5"/>
    </row>
    <row r="223" spans="1:16" ht="15.75" x14ac:dyDescent="0.2">
      <c r="A223" s="253" t="s">
        <v>0</v>
      </c>
      <c r="B223" s="253" t="s">
        <v>26</v>
      </c>
      <c r="C223" s="253" t="s">
        <v>30</v>
      </c>
      <c r="D223" s="253" t="s">
        <v>31</v>
      </c>
      <c r="E223" s="253" t="s">
        <v>1</v>
      </c>
      <c r="F223" s="253"/>
      <c r="G223" s="253"/>
      <c r="H223" s="253"/>
      <c r="I223" s="253"/>
      <c r="J223" s="253"/>
      <c r="K223" s="253"/>
      <c r="L223" s="253"/>
      <c r="M223" s="253"/>
      <c r="N223" s="253" t="s">
        <v>14</v>
      </c>
      <c r="O223" s="253" t="s">
        <v>9</v>
      </c>
      <c r="P223" s="253" t="s">
        <v>15</v>
      </c>
    </row>
    <row r="224" spans="1:16" ht="15.75" x14ac:dyDescent="0.2">
      <c r="A224" s="253"/>
      <c r="B224" s="253"/>
      <c r="C224" s="253"/>
      <c r="D224" s="253"/>
      <c r="E224" s="253" t="s">
        <v>2</v>
      </c>
      <c r="F224" s="253" t="s">
        <v>3</v>
      </c>
      <c r="G224" s="253"/>
      <c r="H224" s="253" t="s">
        <v>11</v>
      </c>
      <c r="I224" s="253" t="s">
        <v>5</v>
      </c>
      <c r="J224" s="253"/>
      <c r="K224" s="254" t="s">
        <v>6</v>
      </c>
      <c r="L224" s="253" t="s">
        <v>7</v>
      </c>
      <c r="M224" s="253"/>
      <c r="N224" s="253"/>
      <c r="O224" s="253"/>
      <c r="P224" s="253"/>
    </row>
    <row r="225" spans="1:16" ht="126" x14ac:dyDescent="0.2">
      <c r="A225" s="253"/>
      <c r="B225" s="253"/>
      <c r="C225" s="253"/>
      <c r="D225" s="253"/>
      <c r="E225" s="253"/>
      <c r="F225" s="58" t="s">
        <v>13</v>
      </c>
      <c r="G225" s="58" t="s">
        <v>4</v>
      </c>
      <c r="H225" s="253"/>
      <c r="I225" s="58" t="s">
        <v>27</v>
      </c>
      <c r="J225" s="58" t="s">
        <v>4</v>
      </c>
      <c r="K225" s="254"/>
      <c r="L225" s="58" t="s">
        <v>12</v>
      </c>
      <c r="M225" s="58" t="s">
        <v>8</v>
      </c>
      <c r="N225" s="253"/>
      <c r="O225" s="58" t="s">
        <v>10</v>
      </c>
      <c r="P225" s="253"/>
    </row>
    <row r="226" spans="1:16" ht="15.75" x14ac:dyDescent="0.2">
      <c r="A226" s="114">
        <v>1</v>
      </c>
      <c r="B226" s="58">
        <v>2</v>
      </c>
      <c r="C226" s="58">
        <v>3</v>
      </c>
      <c r="D226" s="58">
        <v>4</v>
      </c>
      <c r="E226" s="58">
        <v>5</v>
      </c>
      <c r="F226" s="58">
        <v>6</v>
      </c>
      <c r="G226" s="58">
        <v>7</v>
      </c>
      <c r="H226" s="58">
        <v>8</v>
      </c>
      <c r="I226" s="58">
        <v>9</v>
      </c>
      <c r="J226" s="58">
        <v>10</v>
      </c>
      <c r="K226" s="156">
        <v>11</v>
      </c>
      <c r="L226" s="58">
        <v>12</v>
      </c>
      <c r="M226" s="58">
        <v>13</v>
      </c>
      <c r="N226" s="58">
        <v>14</v>
      </c>
      <c r="O226" s="58">
        <v>15</v>
      </c>
      <c r="P226" s="58">
        <v>16</v>
      </c>
    </row>
    <row r="227" spans="1:16" ht="37.5" x14ac:dyDescent="0.2">
      <c r="A227" s="31">
        <v>1</v>
      </c>
      <c r="B227" s="31" t="s">
        <v>56</v>
      </c>
      <c r="C227" s="30" t="s">
        <v>42</v>
      </c>
      <c r="D227" s="30" t="s">
        <v>43</v>
      </c>
      <c r="E227" s="118" t="s">
        <v>44</v>
      </c>
      <c r="F227" s="31">
        <v>736</v>
      </c>
      <c r="G227" s="31" t="s">
        <v>45</v>
      </c>
      <c r="H227" s="32">
        <v>9996</v>
      </c>
      <c r="I227" s="32">
        <v>25701000</v>
      </c>
      <c r="J227" s="31" t="s">
        <v>36</v>
      </c>
      <c r="K227" s="33">
        <v>2419032</v>
      </c>
      <c r="L227" s="34" t="s">
        <v>113</v>
      </c>
      <c r="M227" s="34" t="s">
        <v>193</v>
      </c>
      <c r="N227" s="31" t="s">
        <v>65</v>
      </c>
      <c r="O227" s="31" t="s">
        <v>46</v>
      </c>
      <c r="P227" s="31" t="s">
        <v>47</v>
      </c>
    </row>
    <row r="228" spans="1:16" ht="37.5" x14ac:dyDescent="0.2">
      <c r="A228" s="31">
        <v>2</v>
      </c>
      <c r="B228" s="31" t="s">
        <v>56</v>
      </c>
      <c r="C228" s="30" t="s">
        <v>42</v>
      </c>
      <c r="D228" s="30" t="s">
        <v>43</v>
      </c>
      <c r="E228" s="118" t="s">
        <v>48</v>
      </c>
      <c r="F228" s="31">
        <v>796</v>
      </c>
      <c r="G228" s="31" t="s">
        <v>35</v>
      </c>
      <c r="H228" s="32">
        <v>14760</v>
      </c>
      <c r="I228" s="32">
        <v>25701000</v>
      </c>
      <c r="J228" s="31" t="s">
        <v>36</v>
      </c>
      <c r="K228" s="33">
        <v>2656800</v>
      </c>
      <c r="L228" s="34" t="s">
        <v>211</v>
      </c>
      <c r="M228" s="34" t="s">
        <v>193</v>
      </c>
      <c r="N228" s="31" t="s">
        <v>65</v>
      </c>
      <c r="O228" s="31" t="s">
        <v>46</v>
      </c>
      <c r="P228" s="31" t="s">
        <v>47</v>
      </c>
    </row>
    <row r="229" spans="1:16" ht="37.5" x14ac:dyDescent="0.2">
      <c r="A229" s="31">
        <v>3</v>
      </c>
      <c r="B229" s="31" t="s">
        <v>56</v>
      </c>
      <c r="C229" s="30" t="s">
        <v>49</v>
      </c>
      <c r="D229" s="30" t="s">
        <v>50</v>
      </c>
      <c r="E229" s="118" t="s">
        <v>51</v>
      </c>
      <c r="F229" s="31">
        <v>796</v>
      </c>
      <c r="G229" s="31" t="s">
        <v>35</v>
      </c>
      <c r="H229" s="32">
        <v>179350</v>
      </c>
      <c r="I229" s="32">
        <v>25700000</v>
      </c>
      <c r="J229" s="31" t="s">
        <v>52</v>
      </c>
      <c r="K229" s="33">
        <v>688153</v>
      </c>
      <c r="L229" s="34" t="s">
        <v>194</v>
      </c>
      <c r="M229" s="34" t="s">
        <v>202</v>
      </c>
      <c r="N229" s="31" t="s">
        <v>65</v>
      </c>
      <c r="O229" s="31" t="s">
        <v>46</v>
      </c>
      <c r="P229" s="31" t="s">
        <v>47</v>
      </c>
    </row>
    <row r="230" spans="1:16" ht="56.25" x14ac:dyDescent="0.2">
      <c r="A230" s="31">
        <v>4</v>
      </c>
      <c r="B230" s="31" t="s">
        <v>56</v>
      </c>
      <c r="C230" s="30" t="s">
        <v>53</v>
      </c>
      <c r="D230" s="30" t="s">
        <v>54</v>
      </c>
      <c r="E230" s="118" t="s">
        <v>212</v>
      </c>
      <c r="F230" s="31">
        <v>796</v>
      </c>
      <c r="G230" s="31" t="s">
        <v>35</v>
      </c>
      <c r="H230" s="32">
        <v>11545</v>
      </c>
      <c r="I230" s="32">
        <v>25000000</v>
      </c>
      <c r="J230" s="31" t="s">
        <v>52</v>
      </c>
      <c r="K230" s="33">
        <v>4098475</v>
      </c>
      <c r="L230" s="34" t="s">
        <v>116</v>
      </c>
      <c r="M230" s="34" t="s">
        <v>119</v>
      </c>
      <c r="N230" s="31" t="s">
        <v>65</v>
      </c>
      <c r="O230" s="31" t="s">
        <v>46</v>
      </c>
      <c r="P230" s="31" t="s">
        <v>47</v>
      </c>
    </row>
    <row r="231" spans="1:16" ht="56.25" x14ac:dyDescent="0.2">
      <c r="A231" s="31">
        <v>5</v>
      </c>
      <c r="B231" s="31" t="s">
        <v>56</v>
      </c>
      <c r="C231" s="30" t="s">
        <v>53</v>
      </c>
      <c r="D231" s="30" t="s">
        <v>54</v>
      </c>
      <c r="E231" s="118" t="s">
        <v>213</v>
      </c>
      <c r="F231" s="31">
        <v>796</v>
      </c>
      <c r="G231" s="31" t="s">
        <v>35</v>
      </c>
      <c r="H231" s="32">
        <v>11545</v>
      </c>
      <c r="I231" s="32">
        <v>25000000</v>
      </c>
      <c r="J231" s="31" t="s">
        <v>52</v>
      </c>
      <c r="K231" s="33">
        <v>4098475</v>
      </c>
      <c r="L231" s="34" t="s">
        <v>194</v>
      </c>
      <c r="M231" s="34" t="s">
        <v>214</v>
      </c>
      <c r="N231" s="31" t="s">
        <v>65</v>
      </c>
      <c r="O231" s="31" t="s">
        <v>46</v>
      </c>
      <c r="P231" s="31" t="s">
        <v>47</v>
      </c>
    </row>
    <row r="232" spans="1:16" ht="56.25" x14ac:dyDescent="0.2">
      <c r="A232" s="31">
        <v>6</v>
      </c>
      <c r="B232" s="31" t="s">
        <v>56</v>
      </c>
      <c r="C232" s="30" t="s">
        <v>53</v>
      </c>
      <c r="D232" s="30" t="s">
        <v>54</v>
      </c>
      <c r="E232" s="118" t="s">
        <v>215</v>
      </c>
      <c r="F232" s="31">
        <v>796</v>
      </c>
      <c r="G232" s="31" t="s">
        <v>35</v>
      </c>
      <c r="H232" s="32">
        <v>5400</v>
      </c>
      <c r="I232" s="32">
        <v>25701000</v>
      </c>
      <c r="J232" s="31" t="s">
        <v>36</v>
      </c>
      <c r="K232" s="33">
        <v>2278800</v>
      </c>
      <c r="L232" s="34" t="s">
        <v>116</v>
      </c>
      <c r="M232" s="34" t="s">
        <v>119</v>
      </c>
      <c r="N232" s="31" t="s">
        <v>65</v>
      </c>
      <c r="O232" s="31" t="s">
        <v>46</v>
      </c>
      <c r="P232" s="31" t="s">
        <v>47</v>
      </c>
    </row>
    <row r="233" spans="1:16" ht="56.25" x14ac:dyDescent="0.2">
      <c r="A233" s="31">
        <v>7</v>
      </c>
      <c r="B233" s="31" t="s">
        <v>56</v>
      </c>
      <c r="C233" s="30" t="s">
        <v>53</v>
      </c>
      <c r="D233" s="30" t="s">
        <v>54</v>
      </c>
      <c r="E233" s="118" t="s">
        <v>216</v>
      </c>
      <c r="F233" s="31">
        <v>796</v>
      </c>
      <c r="G233" s="31" t="s">
        <v>35</v>
      </c>
      <c r="H233" s="32">
        <v>5400</v>
      </c>
      <c r="I233" s="32">
        <v>25701000</v>
      </c>
      <c r="J233" s="31" t="s">
        <v>36</v>
      </c>
      <c r="K233" s="33">
        <v>2278800</v>
      </c>
      <c r="L233" s="34" t="s">
        <v>194</v>
      </c>
      <c r="M233" s="34" t="s">
        <v>214</v>
      </c>
      <c r="N233" s="31" t="s">
        <v>65</v>
      </c>
      <c r="O233" s="31" t="s">
        <v>46</v>
      </c>
      <c r="P233" s="31" t="s">
        <v>47</v>
      </c>
    </row>
    <row r="234" spans="1:16" ht="93.75" x14ac:dyDescent="0.2">
      <c r="A234" s="31">
        <f t="shared" ref="A234:A237" si="7">A233+1</f>
        <v>8</v>
      </c>
      <c r="B234" s="31" t="s">
        <v>105</v>
      </c>
      <c r="C234" s="30" t="s">
        <v>106</v>
      </c>
      <c r="D234" s="30" t="s">
        <v>107</v>
      </c>
      <c r="E234" s="118" t="s">
        <v>233</v>
      </c>
      <c r="F234" s="31" t="s">
        <v>69</v>
      </c>
      <c r="G234" s="31" t="s">
        <v>70</v>
      </c>
      <c r="H234" s="32">
        <f>12*1760</f>
        <v>21120</v>
      </c>
      <c r="I234" s="32">
        <v>25714000</v>
      </c>
      <c r="J234" s="31" t="s">
        <v>75</v>
      </c>
      <c r="K234" s="33">
        <f>1.06*1152000</f>
        <v>1221120</v>
      </c>
      <c r="L234" s="74" t="s">
        <v>117</v>
      </c>
      <c r="M234" s="74" t="s">
        <v>201</v>
      </c>
      <c r="N234" s="31" t="s">
        <v>180</v>
      </c>
      <c r="O234" s="31" t="s">
        <v>46</v>
      </c>
      <c r="P234" s="31" t="s">
        <v>47</v>
      </c>
    </row>
    <row r="235" spans="1:16" ht="112.5" x14ac:dyDescent="0.2">
      <c r="A235" s="31">
        <f t="shared" si="7"/>
        <v>9</v>
      </c>
      <c r="B235" s="31" t="s">
        <v>105</v>
      </c>
      <c r="C235" s="30" t="s">
        <v>106</v>
      </c>
      <c r="D235" s="30" t="s">
        <v>107</v>
      </c>
      <c r="E235" s="118" t="s">
        <v>234</v>
      </c>
      <c r="F235" s="31" t="s">
        <v>69</v>
      </c>
      <c r="G235" s="31" t="s">
        <v>70</v>
      </c>
      <c r="H235" s="32">
        <f>12*1515</f>
        <v>18180</v>
      </c>
      <c r="I235" s="32">
        <v>25701000</v>
      </c>
      <c r="J235" s="31" t="s">
        <v>36</v>
      </c>
      <c r="K235" s="33">
        <f>1.06*1105000</f>
        <v>1171300</v>
      </c>
      <c r="L235" s="74" t="s">
        <v>117</v>
      </c>
      <c r="M235" s="74" t="s">
        <v>201</v>
      </c>
      <c r="N235" s="31" t="s">
        <v>180</v>
      </c>
      <c r="O235" s="31" t="s">
        <v>46</v>
      </c>
      <c r="P235" s="31" t="s">
        <v>47</v>
      </c>
    </row>
    <row r="236" spans="1:16" s="3" customFormat="1" ht="112.5" x14ac:dyDescent="0.2">
      <c r="A236" s="31">
        <f t="shared" si="7"/>
        <v>10</v>
      </c>
      <c r="B236" s="31" t="s">
        <v>105</v>
      </c>
      <c r="C236" s="30" t="s">
        <v>106</v>
      </c>
      <c r="D236" s="30" t="s">
        <v>107</v>
      </c>
      <c r="E236" s="118" t="s">
        <v>235</v>
      </c>
      <c r="F236" s="31" t="s">
        <v>69</v>
      </c>
      <c r="G236" s="31" t="s">
        <v>70</v>
      </c>
      <c r="H236" s="32">
        <f>12*1261</f>
        <v>15132</v>
      </c>
      <c r="I236" s="32">
        <v>25701000</v>
      </c>
      <c r="J236" s="31" t="s">
        <v>36</v>
      </c>
      <c r="K236" s="33">
        <f>1.06*1060000</f>
        <v>1123600</v>
      </c>
      <c r="L236" s="74" t="s">
        <v>117</v>
      </c>
      <c r="M236" s="74" t="s">
        <v>201</v>
      </c>
      <c r="N236" s="31" t="s">
        <v>180</v>
      </c>
      <c r="O236" s="31" t="s">
        <v>46</v>
      </c>
      <c r="P236" s="31" t="s">
        <v>47</v>
      </c>
    </row>
    <row r="237" spans="1:16" s="3" customFormat="1" ht="131.25" x14ac:dyDescent="0.2">
      <c r="A237" s="31">
        <f t="shared" si="7"/>
        <v>11</v>
      </c>
      <c r="B237" s="31" t="s">
        <v>105</v>
      </c>
      <c r="C237" s="30" t="s">
        <v>106</v>
      </c>
      <c r="D237" s="30" t="s">
        <v>107</v>
      </c>
      <c r="E237" s="118" t="s">
        <v>236</v>
      </c>
      <c r="F237" s="31" t="s">
        <v>69</v>
      </c>
      <c r="G237" s="31" t="s">
        <v>70</v>
      </c>
      <c r="H237" s="32">
        <f>12*1312</f>
        <v>15744</v>
      </c>
      <c r="I237" s="32">
        <v>25714000</v>
      </c>
      <c r="J237" s="31" t="s">
        <v>128</v>
      </c>
      <c r="K237" s="33">
        <f>1.06*1070000</f>
        <v>1134200</v>
      </c>
      <c r="L237" s="74" t="s">
        <v>117</v>
      </c>
      <c r="M237" s="74" t="s">
        <v>201</v>
      </c>
      <c r="N237" s="31" t="s">
        <v>180</v>
      </c>
      <c r="O237" s="31" t="s">
        <v>46</v>
      </c>
      <c r="P237" s="31" t="s">
        <v>47</v>
      </c>
    </row>
    <row r="238" spans="1:16" s="3" customFormat="1" ht="112.5" x14ac:dyDescent="0.2">
      <c r="A238" s="31">
        <f>A237+1</f>
        <v>12</v>
      </c>
      <c r="B238" s="31" t="s">
        <v>105</v>
      </c>
      <c r="C238" s="30" t="s">
        <v>106</v>
      </c>
      <c r="D238" s="30" t="s">
        <v>107</v>
      </c>
      <c r="E238" s="118" t="s">
        <v>237</v>
      </c>
      <c r="F238" s="31" t="s">
        <v>69</v>
      </c>
      <c r="G238" s="31" t="s">
        <v>70</v>
      </c>
      <c r="H238" s="32">
        <f>12*633</f>
        <v>7596</v>
      </c>
      <c r="I238" s="32">
        <v>25732000</v>
      </c>
      <c r="J238" s="31" t="s">
        <v>238</v>
      </c>
      <c r="K238" s="33">
        <f>1.06*510000</f>
        <v>540600</v>
      </c>
      <c r="L238" s="74" t="s">
        <v>117</v>
      </c>
      <c r="M238" s="74" t="s">
        <v>201</v>
      </c>
      <c r="N238" s="31" t="s">
        <v>180</v>
      </c>
      <c r="O238" s="31" t="s">
        <v>46</v>
      </c>
      <c r="P238" s="31" t="s">
        <v>47</v>
      </c>
    </row>
    <row r="239" spans="1:16" s="3" customFormat="1" ht="56.25" x14ac:dyDescent="0.2">
      <c r="A239" s="31">
        <f t="shared" ref="A239:A257" si="8">A238+1</f>
        <v>13</v>
      </c>
      <c r="B239" s="31" t="s">
        <v>66</v>
      </c>
      <c r="C239" s="30" t="s">
        <v>77</v>
      </c>
      <c r="D239" s="30" t="s">
        <v>78</v>
      </c>
      <c r="E239" s="118" t="s">
        <v>122</v>
      </c>
      <c r="F239" s="31">
        <v>796</v>
      </c>
      <c r="G239" s="31" t="s">
        <v>35</v>
      </c>
      <c r="H239" s="32">
        <v>20</v>
      </c>
      <c r="I239" s="32">
        <v>25000000</v>
      </c>
      <c r="J239" s="31" t="s">
        <v>52</v>
      </c>
      <c r="K239" s="33">
        <v>2000000</v>
      </c>
      <c r="L239" s="34" t="s">
        <v>115</v>
      </c>
      <c r="M239" s="34" t="s">
        <v>197</v>
      </c>
      <c r="N239" s="31" t="s">
        <v>65</v>
      </c>
      <c r="O239" s="31" t="s">
        <v>46</v>
      </c>
      <c r="P239" s="31" t="s">
        <v>47</v>
      </c>
    </row>
    <row r="240" spans="1:16" s="3" customFormat="1" ht="112.5" x14ac:dyDescent="0.2">
      <c r="A240" s="31">
        <f t="shared" si="8"/>
        <v>14</v>
      </c>
      <c r="B240" s="31" t="s">
        <v>66</v>
      </c>
      <c r="C240" s="30" t="s">
        <v>72</v>
      </c>
      <c r="D240" s="30" t="s">
        <v>73</v>
      </c>
      <c r="E240" s="118" t="s">
        <v>98</v>
      </c>
      <c r="F240" s="31" t="s">
        <v>69</v>
      </c>
      <c r="G240" s="31" t="s">
        <v>70</v>
      </c>
      <c r="H240" s="32" t="s">
        <v>64</v>
      </c>
      <c r="I240" s="32">
        <v>25624151051</v>
      </c>
      <c r="J240" s="31" t="s">
        <v>76</v>
      </c>
      <c r="K240" s="33">
        <v>1500000</v>
      </c>
      <c r="L240" s="31" t="s">
        <v>113</v>
      </c>
      <c r="M240" s="30" t="s">
        <v>203</v>
      </c>
      <c r="N240" s="30" t="s">
        <v>65</v>
      </c>
      <c r="O240" s="31" t="s">
        <v>46</v>
      </c>
      <c r="P240" s="31" t="s">
        <v>47</v>
      </c>
    </row>
    <row r="241" spans="1:16" s="3" customFormat="1" ht="93.75" x14ac:dyDescent="0.2">
      <c r="A241" s="31">
        <f t="shared" si="8"/>
        <v>15</v>
      </c>
      <c r="B241" s="31" t="s">
        <v>66</v>
      </c>
      <c r="C241" s="30" t="s">
        <v>72</v>
      </c>
      <c r="D241" s="30" t="s">
        <v>73</v>
      </c>
      <c r="E241" s="118" t="s">
        <v>253</v>
      </c>
      <c r="F241" s="31" t="s">
        <v>69</v>
      </c>
      <c r="G241" s="31" t="s">
        <v>70</v>
      </c>
      <c r="H241" s="32" t="s">
        <v>64</v>
      </c>
      <c r="I241" s="32">
        <v>25701000001</v>
      </c>
      <c r="J241" s="31" t="s">
        <v>36</v>
      </c>
      <c r="K241" s="33">
        <v>3000000</v>
      </c>
      <c r="L241" s="31" t="s">
        <v>113</v>
      </c>
      <c r="M241" s="30" t="s">
        <v>203</v>
      </c>
      <c r="N241" s="30" t="s">
        <v>65</v>
      </c>
      <c r="O241" s="31" t="s">
        <v>46</v>
      </c>
      <c r="P241" s="31" t="s">
        <v>47</v>
      </c>
    </row>
    <row r="242" spans="1:16" s="3" customFormat="1" ht="112.5" x14ac:dyDescent="0.2">
      <c r="A242" s="31">
        <f t="shared" si="8"/>
        <v>16</v>
      </c>
      <c r="B242" s="31" t="s">
        <v>66</v>
      </c>
      <c r="C242" s="30" t="s">
        <v>72</v>
      </c>
      <c r="D242" s="30" t="s">
        <v>73</v>
      </c>
      <c r="E242" s="118" t="s">
        <v>254</v>
      </c>
      <c r="F242" s="31" t="s">
        <v>69</v>
      </c>
      <c r="G242" s="31" t="s">
        <v>70</v>
      </c>
      <c r="H242" s="32" t="s">
        <v>64</v>
      </c>
      <c r="I242" s="32">
        <v>25604103001</v>
      </c>
      <c r="J242" s="31" t="s">
        <v>123</v>
      </c>
      <c r="K242" s="33">
        <v>3000000</v>
      </c>
      <c r="L242" s="31" t="s">
        <v>203</v>
      </c>
      <c r="M242" s="30" t="s">
        <v>116</v>
      </c>
      <c r="N242" s="30" t="s">
        <v>65</v>
      </c>
      <c r="O242" s="31" t="s">
        <v>46</v>
      </c>
      <c r="P242" s="31" t="s">
        <v>47</v>
      </c>
    </row>
    <row r="243" spans="1:16" s="3" customFormat="1" ht="56.25" x14ac:dyDescent="0.2">
      <c r="A243" s="31">
        <f t="shared" si="8"/>
        <v>17</v>
      </c>
      <c r="B243" s="31" t="s">
        <v>66</v>
      </c>
      <c r="C243" s="30" t="s">
        <v>72</v>
      </c>
      <c r="D243" s="30" t="s">
        <v>73</v>
      </c>
      <c r="E243" s="118" t="s">
        <v>255</v>
      </c>
      <c r="F243" s="31" t="s">
        <v>69</v>
      </c>
      <c r="G243" s="31" t="s">
        <v>70</v>
      </c>
      <c r="H243" s="32" t="s">
        <v>64</v>
      </c>
      <c r="I243" s="32">
        <v>25655101001</v>
      </c>
      <c r="J243" s="31" t="s">
        <v>79</v>
      </c>
      <c r="K243" s="33">
        <v>2600000</v>
      </c>
      <c r="L243" s="31" t="s">
        <v>203</v>
      </c>
      <c r="M243" s="30" t="s">
        <v>197</v>
      </c>
      <c r="N243" s="30" t="s">
        <v>65</v>
      </c>
      <c r="O243" s="31" t="s">
        <v>46</v>
      </c>
      <c r="P243" s="31" t="s">
        <v>47</v>
      </c>
    </row>
    <row r="244" spans="1:16" s="3" customFormat="1" ht="93.75" x14ac:dyDescent="0.2">
      <c r="A244" s="31">
        <f t="shared" si="8"/>
        <v>18</v>
      </c>
      <c r="B244" s="31" t="s">
        <v>66</v>
      </c>
      <c r="C244" s="30" t="s">
        <v>72</v>
      </c>
      <c r="D244" s="30" t="s">
        <v>73</v>
      </c>
      <c r="E244" s="118" t="s">
        <v>256</v>
      </c>
      <c r="F244" s="31" t="s">
        <v>69</v>
      </c>
      <c r="G244" s="31" t="s">
        <v>70</v>
      </c>
      <c r="H244" s="32" t="s">
        <v>64</v>
      </c>
      <c r="I244" s="32">
        <v>25609405101</v>
      </c>
      <c r="J244" s="31" t="s">
        <v>257</v>
      </c>
      <c r="K244" s="33">
        <v>2000000</v>
      </c>
      <c r="L244" s="31" t="s">
        <v>115</v>
      </c>
      <c r="M244" s="30" t="s">
        <v>197</v>
      </c>
      <c r="N244" s="30" t="s">
        <v>65</v>
      </c>
      <c r="O244" s="31" t="s">
        <v>46</v>
      </c>
      <c r="P244" s="31" t="s">
        <v>47</v>
      </c>
    </row>
    <row r="245" spans="1:16" s="3" customFormat="1" ht="112.5" x14ac:dyDescent="0.2">
      <c r="A245" s="31">
        <f t="shared" si="8"/>
        <v>19</v>
      </c>
      <c r="B245" s="31" t="s">
        <v>66</v>
      </c>
      <c r="C245" s="30" t="s">
        <v>72</v>
      </c>
      <c r="D245" s="30" t="s">
        <v>73</v>
      </c>
      <c r="E245" s="118" t="s">
        <v>121</v>
      </c>
      <c r="F245" s="31" t="s">
        <v>69</v>
      </c>
      <c r="G245" s="31" t="s">
        <v>70</v>
      </c>
      <c r="H245" s="32" t="s">
        <v>64</v>
      </c>
      <c r="I245" s="32">
        <v>25626101001</v>
      </c>
      <c r="J245" s="31" t="s">
        <v>80</v>
      </c>
      <c r="K245" s="33">
        <v>3000000</v>
      </c>
      <c r="L245" s="31" t="s">
        <v>116</v>
      </c>
      <c r="M245" s="30" t="s">
        <v>198</v>
      </c>
      <c r="N245" s="30" t="s">
        <v>65</v>
      </c>
      <c r="O245" s="31" t="s">
        <v>46</v>
      </c>
      <c r="P245" s="31" t="s">
        <v>47</v>
      </c>
    </row>
    <row r="246" spans="1:16" s="3" customFormat="1" ht="93.75" x14ac:dyDescent="0.2">
      <c r="A246" s="31">
        <f t="shared" si="8"/>
        <v>20</v>
      </c>
      <c r="B246" s="31" t="s">
        <v>66</v>
      </c>
      <c r="C246" s="30" t="s">
        <v>72</v>
      </c>
      <c r="D246" s="30" t="s">
        <v>73</v>
      </c>
      <c r="E246" s="118" t="s">
        <v>258</v>
      </c>
      <c r="F246" s="31" t="s">
        <v>69</v>
      </c>
      <c r="G246" s="31" t="s">
        <v>70</v>
      </c>
      <c r="H246" s="32" t="s">
        <v>64</v>
      </c>
      <c r="I246" s="32">
        <v>25714000001</v>
      </c>
      <c r="J246" s="31" t="s">
        <v>75</v>
      </c>
      <c r="K246" s="33">
        <v>3500000</v>
      </c>
      <c r="L246" s="31" t="s">
        <v>116</v>
      </c>
      <c r="M246" s="30" t="s">
        <v>198</v>
      </c>
      <c r="N246" s="30" t="s">
        <v>65</v>
      </c>
      <c r="O246" s="31" t="s">
        <v>46</v>
      </c>
      <c r="P246" s="31" t="s">
        <v>47</v>
      </c>
    </row>
    <row r="247" spans="1:16" s="3" customFormat="1" ht="75" x14ac:dyDescent="0.2">
      <c r="A247" s="31">
        <f t="shared" si="8"/>
        <v>21</v>
      </c>
      <c r="B247" s="31" t="s">
        <v>66</v>
      </c>
      <c r="C247" s="30" t="s">
        <v>72</v>
      </c>
      <c r="D247" s="30" t="s">
        <v>73</v>
      </c>
      <c r="E247" s="118" t="s">
        <v>259</v>
      </c>
      <c r="F247" s="31" t="s">
        <v>69</v>
      </c>
      <c r="G247" s="31" t="s">
        <v>70</v>
      </c>
      <c r="H247" s="32" t="s">
        <v>64</v>
      </c>
      <c r="I247" s="32">
        <v>25720000001</v>
      </c>
      <c r="J247" s="31" t="s">
        <v>260</v>
      </c>
      <c r="K247" s="33">
        <v>3000000</v>
      </c>
      <c r="L247" s="31" t="s">
        <v>198</v>
      </c>
      <c r="M247" s="30" t="s">
        <v>194</v>
      </c>
      <c r="N247" s="30" t="s">
        <v>65</v>
      </c>
      <c r="O247" s="31" t="s">
        <v>46</v>
      </c>
      <c r="P247" s="31" t="s">
        <v>47</v>
      </c>
    </row>
    <row r="248" spans="1:16" s="3" customFormat="1" ht="52.5" customHeight="1" x14ac:dyDescent="0.2">
      <c r="A248" s="31">
        <f>A247+1</f>
        <v>22</v>
      </c>
      <c r="B248" s="31" t="s">
        <v>66</v>
      </c>
      <c r="C248" s="30" t="s">
        <v>72</v>
      </c>
      <c r="D248" s="30" t="s">
        <v>73</v>
      </c>
      <c r="E248" s="118" t="s">
        <v>285</v>
      </c>
      <c r="F248" s="31" t="s">
        <v>69</v>
      </c>
      <c r="G248" s="31" t="s">
        <v>70</v>
      </c>
      <c r="H248" s="32" t="s">
        <v>64</v>
      </c>
      <c r="I248" s="32">
        <v>25701000001</v>
      </c>
      <c r="J248" s="31" t="s">
        <v>36</v>
      </c>
      <c r="K248" s="33">
        <v>1700000</v>
      </c>
      <c r="L248" s="31" t="s">
        <v>195</v>
      </c>
      <c r="M248" s="30" t="s">
        <v>119</v>
      </c>
      <c r="N248" s="30" t="s">
        <v>65</v>
      </c>
      <c r="O248" s="31" t="s">
        <v>46</v>
      </c>
      <c r="P248" s="31" t="s">
        <v>47</v>
      </c>
    </row>
    <row r="249" spans="1:16" s="3" customFormat="1" ht="56.25" x14ac:dyDescent="0.2">
      <c r="A249" s="31">
        <f t="shared" si="8"/>
        <v>23</v>
      </c>
      <c r="B249" s="31" t="s">
        <v>178</v>
      </c>
      <c r="C249" s="31" t="s">
        <v>173</v>
      </c>
      <c r="D249" s="31" t="s">
        <v>174</v>
      </c>
      <c r="E249" s="118" t="s">
        <v>283</v>
      </c>
      <c r="F249" s="31">
        <v>355</v>
      </c>
      <c r="G249" s="31" t="s">
        <v>179</v>
      </c>
      <c r="H249" s="32" t="s">
        <v>64</v>
      </c>
      <c r="I249" s="32">
        <v>25000000</v>
      </c>
      <c r="J249" s="31" t="s">
        <v>52</v>
      </c>
      <c r="K249" s="33">
        <v>2000000</v>
      </c>
      <c r="L249" s="74" t="s">
        <v>113</v>
      </c>
      <c r="M249" s="74" t="s">
        <v>199</v>
      </c>
      <c r="N249" s="31" t="s">
        <v>65</v>
      </c>
      <c r="O249" s="31" t="s">
        <v>46</v>
      </c>
      <c r="P249" s="31" t="s">
        <v>47</v>
      </c>
    </row>
    <row r="250" spans="1:16" s="3" customFormat="1" ht="56.25" x14ac:dyDescent="0.2">
      <c r="A250" s="31">
        <f t="shared" si="8"/>
        <v>24</v>
      </c>
      <c r="B250" s="31" t="s">
        <v>178</v>
      </c>
      <c r="C250" s="31" t="s">
        <v>173</v>
      </c>
      <c r="D250" s="31" t="s">
        <v>174</v>
      </c>
      <c r="E250" s="118" t="s">
        <v>273</v>
      </c>
      <c r="F250" s="31">
        <v>355</v>
      </c>
      <c r="G250" s="31" t="s">
        <v>179</v>
      </c>
      <c r="H250" s="32" t="s">
        <v>64</v>
      </c>
      <c r="I250" s="32">
        <v>25000000</v>
      </c>
      <c r="J250" s="31" t="s">
        <v>52</v>
      </c>
      <c r="K250" s="33">
        <v>1500000</v>
      </c>
      <c r="L250" s="74" t="s">
        <v>113</v>
      </c>
      <c r="M250" s="74" t="s">
        <v>199</v>
      </c>
      <c r="N250" s="31" t="s">
        <v>180</v>
      </c>
      <c r="O250" s="31" t="s">
        <v>46</v>
      </c>
      <c r="P250" s="31" t="s">
        <v>47</v>
      </c>
    </row>
    <row r="251" spans="1:16" s="3" customFormat="1" ht="75" x14ac:dyDescent="0.2">
      <c r="A251" s="31">
        <f t="shared" si="8"/>
        <v>25</v>
      </c>
      <c r="B251" s="31" t="s">
        <v>181</v>
      </c>
      <c r="C251" s="30" t="s">
        <v>173</v>
      </c>
      <c r="D251" s="30" t="s">
        <v>174</v>
      </c>
      <c r="E251" s="118" t="s">
        <v>182</v>
      </c>
      <c r="F251" s="31">
        <v>355</v>
      </c>
      <c r="G251" s="31" t="s">
        <v>183</v>
      </c>
      <c r="H251" s="32" t="s">
        <v>64</v>
      </c>
      <c r="I251" s="32">
        <v>25000000</v>
      </c>
      <c r="J251" s="31" t="s">
        <v>184</v>
      </c>
      <c r="K251" s="33">
        <v>1500000</v>
      </c>
      <c r="L251" s="74" t="s">
        <v>131</v>
      </c>
      <c r="M251" s="74" t="s">
        <v>193</v>
      </c>
      <c r="N251" s="31" t="s">
        <v>65</v>
      </c>
      <c r="O251" s="31" t="s">
        <v>185</v>
      </c>
      <c r="P251" s="31" t="s">
        <v>47</v>
      </c>
    </row>
    <row r="252" spans="1:16" s="3" customFormat="1" ht="56.25" x14ac:dyDescent="0.2">
      <c r="A252" s="31">
        <f t="shared" si="8"/>
        <v>26</v>
      </c>
      <c r="B252" s="31" t="s">
        <v>181</v>
      </c>
      <c r="C252" s="30" t="s">
        <v>169</v>
      </c>
      <c r="D252" s="30" t="s">
        <v>170</v>
      </c>
      <c r="E252" s="118" t="s">
        <v>221</v>
      </c>
      <c r="F252" s="31">
        <v>796</v>
      </c>
      <c r="G252" s="31" t="s">
        <v>35</v>
      </c>
      <c r="H252" s="32">
        <v>18010</v>
      </c>
      <c r="I252" s="32">
        <v>25701000</v>
      </c>
      <c r="J252" s="31" t="s">
        <v>36</v>
      </c>
      <c r="K252" s="33">
        <v>715000</v>
      </c>
      <c r="L252" s="74" t="s">
        <v>116</v>
      </c>
      <c r="M252" s="74" t="s">
        <v>194</v>
      </c>
      <c r="N252" s="31" t="s">
        <v>65</v>
      </c>
      <c r="O252" s="31" t="s">
        <v>46</v>
      </c>
      <c r="P252" s="31" t="s">
        <v>47</v>
      </c>
    </row>
    <row r="253" spans="1:16" s="3" customFormat="1" ht="93.75" x14ac:dyDescent="0.2">
      <c r="A253" s="31">
        <f t="shared" si="8"/>
        <v>27</v>
      </c>
      <c r="B253" s="31" t="s">
        <v>181</v>
      </c>
      <c r="C253" s="30" t="s">
        <v>173</v>
      </c>
      <c r="D253" s="30" t="s">
        <v>174</v>
      </c>
      <c r="E253" s="118" t="s">
        <v>191</v>
      </c>
      <c r="F253" s="31">
        <v>796</v>
      </c>
      <c r="G253" s="31" t="s">
        <v>35</v>
      </c>
      <c r="H253" s="32">
        <v>14</v>
      </c>
      <c r="I253" s="32">
        <v>25000000</v>
      </c>
      <c r="J253" s="31" t="s">
        <v>52</v>
      </c>
      <c r="K253" s="33">
        <v>646800</v>
      </c>
      <c r="L253" s="74" t="s">
        <v>131</v>
      </c>
      <c r="M253" s="74" t="s">
        <v>195</v>
      </c>
      <c r="N253" s="31" t="s">
        <v>65</v>
      </c>
      <c r="O253" s="31" t="s">
        <v>46</v>
      </c>
      <c r="P253" s="31" t="s">
        <v>47</v>
      </c>
    </row>
    <row r="254" spans="1:16" s="3" customFormat="1" ht="112.5" x14ac:dyDescent="0.2">
      <c r="A254" s="31">
        <f t="shared" si="8"/>
        <v>28</v>
      </c>
      <c r="B254" s="31" t="s">
        <v>181</v>
      </c>
      <c r="C254" s="30" t="s">
        <v>133</v>
      </c>
      <c r="D254" s="30" t="s">
        <v>175</v>
      </c>
      <c r="E254" s="118" t="s">
        <v>176</v>
      </c>
      <c r="F254" s="31">
        <v>796</v>
      </c>
      <c r="G254" s="31" t="s">
        <v>35</v>
      </c>
      <c r="H254" s="32">
        <v>9000</v>
      </c>
      <c r="I254" s="32">
        <v>25000000</v>
      </c>
      <c r="J254" s="31" t="s">
        <v>52</v>
      </c>
      <c r="K254" s="33">
        <v>300000</v>
      </c>
      <c r="L254" s="74" t="s">
        <v>113</v>
      </c>
      <c r="M254" s="74" t="s">
        <v>119</v>
      </c>
      <c r="N254" s="31" t="s">
        <v>65</v>
      </c>
      <c r="O254" s="31" t="s">
        <v>46</v>
      </c>
      <c r="P254" s="31" t="s">
        <v>47</v>
      </c>
    </row>
    <row r="255" spans="1:16" s="3" customFormat="1" ht="75" x14ac:dyDescent="0.2">
      <c r="A255" s="31">
        <f t="shared" si="8"/>
        <v>29</v>
      </c>
      <c r="B255" s="31" t="s">
        <v>57</v>
      </c>
      <c r="C255" s="30" t="s">
        <v>58</v>
      </c>
      <c r="D255" s="30" t="s">
        <v>59</v>
      </c>
      <c r="E255" s="118" t="s">
        <v>60</v>
      </c>
      <c r="F255" s="31">
        <v>539</v>
      </c>
      <c r="G255" s="31" t="s">
        <v>61</v>
      </c>
      <c r="H255" s="32" t="s">
        <v>62</v>
      </c>
      <c r="I255" s="32">
        <v>25701000</v>
      </c>
      <c r="J255" s="31" t="s">
        <v>36</v>
      </c>
      <c r="K255" s="33">
        <v>1690</v>
      </c>
      <c r="L255" s="34" t="s">
        <v>119</v>
      </c>
      <c r="M255" s="34" t="s">
        <v>202</v>
      </c>
      <c r="N255" s="31" t="s">
        <v>65</v>
      </c>
      <c r="O255" s="31" t="s">
        <v>46</v>
      </c>
      <c r="P255" s="31" t="s">
        <v>118</v>
      </c>
    </row>
    <row r="256" spans="1:16" s="3" customFormat="1" ht="75" x14ac:dyDescent="0.2">
      <c r="A256" s="31">
        <f t="shared" si="8"/>
        <v>30</v>
      </c>
      <c r="B256" s="31" t="s">
        <v>57</v>
      </c>
      <c r="C256" s="30" t="s">
        <v>58</v>
      </c>
      <c r="D256" s="30" t="s">
        <v>59</v>
      </c>
      <c r="E256" s="118" t="s">
        <v>63</v>
      </c>
      <c r="F256" s="31">
        <v>539</v>
      </c>
      <c r="G256" s="31" t="s">
        <v>61</v>
      </c>
      <c r="H256" s="32" t="s">
        <v>62</v>
      </c>
      <c r="I256" s="32">
        <v>25701000</v>
      </c>
      <c r="J256" s="31" t="s">
        <v>36</v>
      </c>
      <c r="K256" s="33">
        <v>1690</v>
      </c>
      <c r="L256" s="34" t="s">
        <v>119</v>
      </c>
      <c r="M256" s="34" t="s">
        <v>202</v>
      </c>
      <c r="N256" s="31" t="s">
        <v>65</v>
      </c>
      <c r="O256" s="31" t="s">
        <v>46</v>
      </c>
      <c r="P256" s="31" t="s">
        <v>118</v>
      </c>
    </row>
    <row r="257" spans="1:16" s="3" customFormat="1" ht="56.25" x14ac:dyDescent="0.2">
      <c r="A257" s="31">
        <f t="shared" si="8"/>
        <v>31</v>
      </c>
      <c r="B257" s="31" t="s">
        <v>57</v>
      </c>
      <c r="C257" s="30" t="s">
        <v>102</v>
      </c>
      <c r="D257" s="30" t="s">
        <v>103</v>
      </c>
      <c r="E257" s="118" t="s">
        <v>104</v>
      </c>
      <c r="F257" s="31">
        <v>796</v>
      </c>
      <c r="G257" s="31" t="s">
        <v>35</v>
      </c>
      <c r="H257" s="32" t="s">
        <v>101</v>
      </c>
      <c r="I257" s="32">
        <v>25000000</v>
      </c>
      <c r="J257" s="31" t="s">
        <v>52</v>
      </c>
      <c r="K257" s="33">
        <v>3333000</v>
      </c>
      <c r="L257" s="34" t="s">
        <v>115</v>
      </c>
      <c r="M257" s="34" t="s">
        <v>192</v>
      </c>
      <c r="N257" s="31" t="s">
        <v>65</v>
      </c>
      <c r="O257" s="31" t="s">
        <v>46</v>
      </c>
      <c r="P257" s="31" t="s">
        <v>47</v>
      </c>
    </row>
    <row r="258" spans="1:16" ht="18.75" x14ac:dyDescent="0.2">
      <c r="A258" s="69"/>
      <c r="B258" s="15"/>
      <c r="C258" s="15"/>
      <c r="D258" s="17"/>
      <c r="E258" s="69"/>
      <c r="F258" s="17"/>
      <c r="G258" s="69"/>
      <c r="H258" s="20"/>
      <c r="I258" s="35"/>
      <c r="J258" s="17"/>
      <c r="K258" s="81"/>
      <c r="L258" s="70"/>
      <c r="M258" s="70"/>
      <c r="N258" s="69"/>
      <c r="O258" s="69"/>
      <c r="P258" s="23"/>
    </row>
    <row r="259" spans="1:16" ht="18.75" x14ac:dyDescent="0.2">
      <c r="A259" s="69"/>
      <c r="B259" s="15"/>
      <c r="C259" s="15"/>
      <c r="D259" s="17"/>
      <c r="E259" s="69"/>
      <c r="F259" s="17"/>
      <c r="G259" s="69"/>
      <c r="H259" s="20"/>
      <c r="I259" s="35"/>
      <c r="J259" s="17"/>
      <c r="K259" s="81"/>
      <c r="L259" s="70"/>
      <c r="M259" s="70"/>
      <c r="N259" s="69"/>
      <c r="O259" s="69"/>
      <c r="P259" s="23"/>
    </row>
    <row r="260" spans="1:16" ht="23.25" x14ac:dyDescent="0.2">
      <c r="A260" s="255" t="s">
        <v>223</v>
      </c>
      <c r="B260" s="255"/>
      <c r="C260" s="255"/>
      <c r="D260" s="255"/>
      <c r="E260" s="255"/>
      <c r="F260" s="255"/>
      <c r="G260" s="255"/>
      <c r="H260" s="255"/>
      <c r="I260" s="255"/>
      <c r="J260" s="255"/>
      <c r="K260" s="255"/>
      <c r="L260" s="255"/>
      <c r="M260" s="255"/>
      <c r="N260" s="255"/>
      <c r="O260" s="255"/>
      <c r="P260" s="255"/>
    </row>
    <row r="261" spans="1:16" x14ac:dyDescent="0.2">
      <c r="A261" s="5"/>
      <c r="B261" s="5"/>
      <c r="C261" s="5"/>
      <c r="D261" s="5"/>
      <c r="E261" s="5"/>
      <c r="F261" s="5"/>
      <c r="G261" s="5"/>
    </row>
    <row r="262" spans="1:16" ht="15.75" x14ac:dyDescent="0.2">
      <c r="A262" s="253" t="s">
        <v>0</v>
      </c>
      <c r="B262" s="253" t="s">
        <v>26</v>
      </c>
      <c r="C262" s="253" t="s">
        <v>30</v>
      </c>
      <c r="D262" s="253" t="s">
        <v>31</v>
      </c>
      <c r="E262" s="253" t="s">
        <v>1</v>
      </c>
      <c r="F262" s="253"/>
      <c r="G262" s="253"/>
      <c r="H262" s="253"/>
      <c r="I262" s="253"/>
      <c r="J262" s="253"/>
      <c r="K262" s="253"/>
      <c r="L262" s="253"/>
      <c r="M262" s="253"/>
      <c r="N262" s="253" t="s">
        <v>14</v>
      </c>
      <c r="O262" s="253" t="s">
        <v>9</v>
      </c>
      <c r="P262" s="253" t="s">
        <v>15</v>
      </c>
    </row>
    <row r="263" spans="1:16" ht="15.75" x14ac:dyDescent="0.2">
      <c r="A263" s="253"/>
      <c r="B263" s="253"/>
      <c r="C263" s="253"/>
      <c r="D263" s="253"/>
      <c r="E263" s="253" t="s">
        <v>2</v>
      </c>
      <c r="F263" s="253" t="s">
        <v>3</v>
      </c>
      <c r="G263" s="253"/>
      <c r="H263" s="253" t="s">
        <v>11</v>
      </c>
      <c r="I263" s="253" t="s">
        <v>5</v>
      </c>
      <c r="J263" s="253"/>
      <c r="K263" s="254" t="s">
        <v>6</v>
      </c>
      <c r="L263" s="253" t="s">
        <v>7</v>
      </c>
      <c r="M263" s="253"/>
      <c r="N263" s="253"/>
      <c r="O263" s="253"/>
      <c r="P263" s="253"/>
    </row>
    <row r="264" spans="1:16" ht="126" x14ac:dyDescent="0.2">
      <c r="A264" s="253"/>
      <c r="B264" s="253"/>
      <c r="C264" s="253"/>
      <c r="D264" s="253"/>
      <c r="E264" s="253"/>
      <c r="F264" s="72" t="s">
        <v>13</v>
      </c>
      <c r="G264" s="72" t="s">
        <v>4</v>
      </c>
      <c r="H264" s="253"/>
      <c r="I264" s="72" t="s">
        <v>27</v>
      </c>
      <c r="J264" s="72" t="s">
        <v>4</v>
      </c>
      <c r="K264" s="254"/>
      <c r="L264" s="72" t="s">
        <v>12</v>
      </c>
      <c r="M264" s="72" t="s">
        <v>8</v>
      </c>
      <c r="N264" s="253"/>
      <c r="O264" s="72" t="s">
        <v>10</v>
      </c>
      <c r="P264" s="253"/>
    </row>
    <row r="265" spans="1:16" ht="15.75" x14ac:dyDescent="0.2">
      <c r="A265" s="113">
        <v>1</v>
      </c>
      <c r="B265" s="73">
        <v>2</v>
      </c>
      <c r="C265" s="73">
        <v>3</v>
      </c>
      <c r="D265" s="73">
        <v>4</v>
      </c>
      <c r="E265" s="73">
        <v>5</v>
      </c>
      <c r="F265" s="73">
        <v>6</v>
      </c>
      <c r="G265" s="73">
        <v>7</v>
      </c>
      <c r="H265" s="72">
        <v>8</v>
      </c>
      <c r="I265" s="72">
        <v>9</v>
      </c>
      <c r="J265" s="72">
        <v>10</v>
      </c>
      <c r="K265" s="156">
        <v>11</v>
      </c>
      <c r="L265" s="72">
        <v>12</v>
      </c>
      <c r="M265" s="72">
        <v>13</v>
      </c>
      <c r="N265" s="72">
        <v>14</v>
      </c>
      <c r="O265" s="72">
        <v>15</v>
      </c>
      <c r="P265" s="72">
        <v>16</v>
      </c>
    </row>
    <row r="266" spans="1:16" ht="37.5" x14ac:dyDescent="0.2">
      <c r="A266" s="26">
        <v>1</v>
      </c>
      <c r="B266" s="26" t="s">
        <v>56</v>
      </c>
      <c r="C266" s="24" t="s">
        <v>42</v>
      </c>
      <c r="D266" s="24" t="s">
        <v>43</v>
      </c>
      <c r="E266" s="25" t="s">
        <v>44</v>
      </c>
      <c r="F266" s="26">
        <v>736</v>
      </c>
      <c r="G266" s="26" t="s">
        <v>45</v>
      </c>
      <c r="H266" s="27">
        <v>9996</v>
      </c>
      <c r="I266" s="27">
        <v>25701000</v>
      </c>
      <c r="J266" s="26" t="s">
        <v>36</v>
      </c>
      <c r="K266" s="28">
        <v>2419032</v>
      </c>
      <c r="L266" s="29" t="s">
        <v>199</v>
      </c>
      <c r="M266" s="29" t="s">
        <v>225</v>
      </c>
      <c r="N266" s="26" t="s">
        <v>65</v>
      </c>
      <c r="O266" s="26" t="s">
        <v>46</v>
      </c>
      <c r="P266" s="26" t="s">
        <v>47</v>
      </c>
    </row>
    <row r="267" spans="1:16" ht="37.5" x14ac:dyDescent="0.2">
      <c r="A267" s="26">
        <f t="shared" ref="A267:A272" si="9">A266+1</f>
        <v>2</v>
      </c>
      <c r="B267" s="26" t="s">
        <v>56</v>
      </c>
      <c r="C267" s="24" t="s">
        <v>42</v>
      </c>
      <c r="D267" s="24" t="s">
        <v>43</v>
      </c>
      <c r="E267" s="25" t="s">
        <v>48</v>
      </c>
      <c r="F267" s="26">
        <v>796</v>
      </c>
      <c r="G267" s="26" t="s">
        <v>35</v>
      </c>
      <c r="H267" s="27">
        <v>14760</v>
      </c>
      <c r="I267" s="27">
        <v>25701000</v>
      </c>
      <c r="J267" s="26" t="s">
        <v>36</v>
      </c>
      <c r="K267" s="28">
        <v>2656800</v>
      </c>
      <c r="L267" s="29" t="s">
        <v>226</v>
      </c>
      <c r="M267" s="29" t="s">
        <v>225</v>
      </c>
      <c r="N267" s="26" t="s">
        <v>65</v>
      </c>
      <c r="O267" s="26" t="s">
        <v>46</v>
      </c>
      <c r="P267" s="26" t="s">
        <v>47</v>
      </c>
    </row>
    <row r="268" spans="1:16" ht="37.5" x14ac:dyDescent="0.2">
      <c r="A268" s="26">
        <f t="shared" si="9"/>
        <v>3</v>
      </c>
      <c r="B268" s="26" t="s">
        <v>56</v>
      </c>
      <c r="C268" s="24" t="s">
        <v>49</v>
      </c>
      <c r="D268" s="24" t="s">
        <v>50</v>
      </c>
      <c r="E268" s="25" t="s">
        <v>51</v>
      </c>
      <c r="F268" s="26">
        <v>796</v>
      </c>
      <c r="G268" s="26" t="s">
        <v>35</v>
      </c>
      <c r="H268" s="27">
        <v>179350</v>
      </c>
      <c r="I268" s="27">
        <v>25700000</v>
      </c>
      <c r="J268" s="26" t="s">
        <v>52</v>
      </c>
      <c r="K268" s="28">
        <v>688153</v>
      </c>
      <c r="L268" s="29" t="s">
        <v>227</v>
      </c>
      <c r="M268" s="29" t="s">
        <v>228</v>
      </c>
      <c r="N268" s="26" t="s">
        <v>65</v>
      </c>
      <c r="O268" s="26" t="s">
        <v>46</v>
      </c>
      <c r="P268" s="26" t="s">
        <v>47</v>
      </c>
    </row>
    <row r="269" spans="1:16" ht="56.25" x14ac:dyDescent="0.2">
      <c r="A269" s="26">
        <f t="shared" si="9"/>
        <v>4</v>
      </c>
      <c r="B269" s="26" t="s">
        <v>56</v>
      </c>
      <c r="C269" s="24" t="s">
        <v>53</v>
      </c>
      <c r="D269" s="24" t="s">
        <v>54</v>
      </c>
      <c r="E269" s="25" t="s">
        <v>286</v>
      </c>
      <c r="F269" s="26">
        <v>796</v>
      </c>
      <c r="G269" s="26" t="s">
        <v>35</v>
      </c>
      <c r="H269" s="27">
        <v>11545</v>
      </c>
      <c r="I269" s="27">
        <v>25000000</v>
      </c>
      <c r="J269" s="26" t="s">
        <v>52</v>
      </c>
      <c r="K269" s="28">
        <v>4098475</v>
      </c>
      <c r="L269" s="29" t="s">
        <v>214</v>
      </c>
      <c r="M269" s="29" t="s">
        <v>228</v>
      </c>
      <c r="N269" s="26" t="s">
        <v>65</v>
      </c>
      <c r="O269" s="26" t="s">
        <v>46</v>
      </c>
      <c r="P269" s="26" t="s">
        <v>47</v>
      </c>
    </row>
    <row r="270" spans="1:16" ht="56.25" x14ac:dyDescent="0.2">
      <c r="A270" s="26">
        <f t="shared" si="9"/>
        <v>5</v>
      </c>
      <c r="B270" s="26" t="s">
        <v>56</v>
      </c>
      <c r="C270" s="24" t="s">
        <v>53</v>
      </c>
      <c r="D270" s="24" t="s">
        <v>54</v>
      </c>
      <c r="E270" s="25" t="s">
        <v>287</v>
      </c>
      <c r="F270" s="26">
        <v>796</v>
      </c>
      <c r="G270" s="26" t="s">
        <v>35</v>
      </c>
      <c r="H270" s="27">
        <v>11545</v>
      </c>
      <c r="I270" s="27">
        <v>25000000</v>
      </c>
      <c r="J270" s="26" t="s">
        <v>52</v>
      </c>
      <c r="K270" s="28">
        <v>4098475</v>
      </c>
      <c r="L270" s="29" t="s">
        <v>227</v>
      </c>
      <c r="M270" s="29" t="s">
        <v>229</v>
      </c>
      <c r="N270" s="26" t="s">
        <v>65</v>
      </c>
      <c r="O270" s="26" t="s">
        <v>46</v>
      </c>
      <c r="P270" s="26" t="s">
        <v>47</v>
      </c>
    </row>
    <row r="271" spans="1:16" ht="56.25" x14ac:dyDescent="0.2">
      <c r="A271" s="26">
        <f t="shared" si="9"/>
        <v>6</v>
      </c>
      <c r="B271" s="26" t="s">
        <v>56</v>
      </c>
      <c r="C271" s="24" t="s">
        <v>53</v>
      </c>
      <c r="D271" s="24" t="s">
        <v>54</v>
      </c>
      <c r="E271" s="25" t="s">
        <v>288</v>
      </c>
      <c r="F271" s="26">
        <v>796</v>
      </c>
      <c r="G271" s="26" t="s">
        <v>35</v>
      </c>
      <c r="H271" s="27">
        <v>5400</v>
      </c>
      <c r="I271" s="27">
        <v>25701000</v>
      </c>
      <c r="J271" s="26" t="s">
        <v>36</v>
      </c>
      <c r="K271" s="28">
        <v>2278800</v>
      </c>
      <c r="L271" s="29" t="s">
        <v>214</v>
      </c>
      <c r="M271" s="29" t="s">
        <v>228</v>
      </c>
      <c r="N271" s="26" t="s">
        <v>65</v>
      </c>
      <c r="O271" s="26" t="s">
        <v>46</v>
      </c>
      <c r="P271" s="26" t="s">
        <v>47</v>
      </c>
    </row>
    <row r="272" spans="1:16" ht="56.25" x14ac:dyDescent="0.2">
      <c r="A272" s="26">
        <f t="shared" si="9"/>
        <v>7</v>
      </c>
      <c r="B272" s="26" t="s">
        <v>56</v>
      </c>
      <c r="C272" s="24" t="s">
        <v>53</v>
      </c>
      <c r="D272" s="24" t="s">
        <v>54</v>
      </c>
      <c r="E272" s="25" t="s">
        <v>289</v>
      </c>
      <c r="F272" s="26">
        <v>796</v>
      </c>
      <c r="G272" s="26" t="s">
        <v>35</v>
      </c>
      <c r="H272" s="27">
        <v>5400</v>
      </c>
      <c r="I272" s="27">
        <v>25701000</v>
      </c>
      <c r="J272" s="26" t="s">
        <v>36</v>
      </c>
      <c r="K272" s="28">
        <v>2278800</v>
      </c>
      <c r="L272" s="29" t="s">
        <v>227</v>
      </c>
      <c r="M272" s="29" t="s">
        <v>229</v>
      </c>
      <c r="N272" s="26" t="s">
        <v>65</v>
      </c>
      <c r="O272" s="26" t="s">
        <v>46</v>
      </c>
      <c r="P272" s="26" t="s">
        <v>47</v>
      </c>
    </row>
    <row r="273" spans="1:16" ht="93.75" x14ac:dyDescent="0.2">
      <c r="A273" s="26">
        <f t="shared" ref="A273:A278" si="10">A272+1</f>
        <v>8</v>
      </c>
      <c r="B273" s="26" t="s">
        <v>105</v>
      </c>
      <c r="C273" s="24" t="s">
        <v>106</v>
      </c>
      <c r="D273" s="24" t="s">
        <v>107</v>
      </c>
      <c r="E273" s="25" t="s">
        <v>239</v>
      </c>
      <c r="F273" s="26" t="s">
        <v>69</v>
      </c>
      <c r="G273" s="26" t="s">
        <v>70</v>
      </c>
      <c r="H273" s="27">
        <v>7656.48</v>
      </c>
      <c r="I273" s="27">
        <v>25636101</v>
      </c>
      <c r="J273" s="26" t="s">
        <v>196</v>
      </c>
      <c r="K273" s="28">
        <v>582400</v>
      </c>
      <c r="L273" s="75" t="s">
        <v>240</v>
      </c>
      <c r="M273" s="75" t="s">
        <v>241</v>
      </c>
      <c r="N273" s="26" t="s">
        <v>180</v>
      </c>
      <c r="O273" s="26" t="s">
        <v>46</v>
      </c>
      <c r="P273" s="26" t="s">
        <v>47</v>
      </c>
    </row>
    <row r="274" spans="1:16" s="3" customFormat="1" ht="56.25" x14ac:dyDescent="0.2">
      <c r="A274" s="26">
        <f t="shared" si="10"/>
        <v>9</v>
      </c>
      <c r="B274" s="26" t="s">
        <v>66</v>
      </c>
      <c r="C274" s="24" t="s">
        <v>77</v>
      </c>
      <c r="D274" s="24" t="s">
        <v>78</v>
      </c>
      <c r="E274" s="25" t="s">
        <v>122</v>
      </c>
      <c r="F274" s="26">
        <v>796</v>
      </c>
      <c r="G274" s="26" t="s">
        <v>35</v>
      </c>
      <c r="H274" s="27">
        <v>20</v>
      </c>
      <c r="I274" s="27">
        <v>25000000</v>
      </c>
      <c r="J274" s="26" t="s">
        <v>52</v>
      </c>
      <c r="K274" s="28">
        <v>1900000</v>
      </c>
      <c r="L274" s="75" t="s">
        <v>192</v>
      </c>
      <c r="M274" s="75" t="s">
        <v>200</v>
      </c>
      <c r="N274" s="26" t="s">
        <v>65</v>
      </c>
      <c r="O274" s="26" t="s">
        <v>46</v>
      </c>
      <c r="P274" s="26" t="s">
        <v>47</v>
      </c>
    </row>
    <row r="275" spans="1:16" s="3" customFormat="1" ht="93.75" x14ac:dyDescent="0.2">
      <c r="A275" s="26">
        <f t="shared" si="10"/>
        <v>10</v>
      </c>
      <c r="B275" s="26" t="s">
        <v>66</v>
      </c>
      <c r="C275" s="24" t="s">
        <v>72</v>
      </c>
      <c r="D275" s="24" t="s">
        <v>73</v>
      </c>
      <c r="E275" s="25" t="s">
        <v>261</v>
      </c>
      <c r="F275" s="26" t="s">
        <v>69</v>
      </c>
      <c r="G275" s="26" t="s">
        <v>70</v>
      </c>
      <c r="H275" s="27" t="s">
        <v>64</v>
      </c>
      <c r="I275" s="27">
        <v>25655101001</v>
      </c>
      <c r="J275" s="26" t="s">
        <v>79</v>
      </c>
      <c r="K275" s="28">
        <v>2000000</v>
      </c>
      <c r="L275" s="75" t="s">
        <v>199</v>
      </c>
      <c r="M275" s="75" t="s">
        <v>262</v>
      </c>
      <c r="N275" s="26" t="s">
        <v>65</v>
      </c>
      <c r="O275" s="26" t="s">
        <v>46</v>
      </c>
      <c r="P275" s="26" t="s">
        <v>47</v>
      </c>
    </row>
    <row r="276" spans="1:16" s="3" customFormat="1" ht="75" x14ac:dyDescent="0.2">
      <c r="A276" s="26">
        <f t="shared" si="10"/>
        <v>11</v>
      </c>
      <c r="B276" s="26" t="s">
        <v>66</v>
      </c>
      <c r="C276" s="24" t="s">
        <v>72</v>
      </c>
      <c r="D276" s="24" t="s">
        <v>73</v>
      </c>
      <c r="E276" s="25" t="s">
        <v>263</v>
      </c>
      <c r="F276" s="26" t="s">
        <v>69</v>
      </c>
      <c r="G276" s="26" t="s">
        <v>70</v>
      </c>
      <c r="H276" s="27" t="s">
        <v>64</v>
      </c>
      <c r="I276" s="27">
        <v>25701000001</v>
      </c>
      <c r="J276" s="26" t="s">
        <v>36</v>
      </c>
      <c r="K276" s="28">
        <v>1500000</v>
      </c>
      <c r="L276" s="75" t="s">
        <v>193</v>
      </c>
      <c r="M276" s="75" t="s">
        <v>192</v>
      </c>
      <c r="N276" s="26" t="s">
        <v>65</v>
      </c>
      <c r="O276" s="26" t="s">
        <v>46</v>
      </c>
      <c r="P276" s="26" t="s">
        <v>47</v>
      </c>
    </row>
    <row r="277" spans="1:16" s="3" customFormat="1" ht="93.75" x14ac:dyDescent="0.2">
      <c r="A277" s="26">
        <f t="shared" si="10"/>
        <v>12</v>
      </c>
      <c r="B277" s="26" t="s">
        <v>66</v>
      </c>
      <c r="C277" s="24" t="s">
        <v>72</v>
      </c>
      <c r="D277" s="24" t="s">
        <v>73</v>
      </c>
      <c r="E277" s="25" t="s">
        <v>264</v>
      </c>
      <c r="F277" s="26" t="s">
        <v>69</v>
      </c>
      <c r="G277" s="26" t="s">
        <v>70</v>
      </c>
      <c r="H277" s="27" t="s">
        <v>64</v>
      </c>
      <c r="I277" s="27">
        <v>25612434101</v>
      </c>
      <c r="J277" s="26" t="s">
        <v>265</v>
      </c>
      <c r="K277" s="28">
        <v>2500000</v>
      </c>
      <c r="L277" s="75" t="s">
        <v>192</v>
      </c>
      <c r="M277" s="75" t="s">
        <v>240</v>
      </c>
      <c r="N277" s="26" t="s">
        <v>65</v>
      </c>
      <c r="O277" s="26" t="s">
        <v>46</v>
      </c>
      <c r="P277" s="26" t="s">
        <v>47</v>
      </c>
    </row>
    <row r="278" spans="1:16" s="3" customFormat="1" ht="56.25" x14ac:dyDescent="0.2">
      <c r="A278" s="26">
        <f t="shared" si="10"/>
        <v>13</v>
      </c>
      <c r="B278" s="26" t="s">
        <v>66</v>
      </c>
      <c r="C278" s="24" t="s">
        <v>72</v>
      </c>
      <c r="D278" s="24" t="s">
        <v>73</v>
      </c>
      <c r="E278" s="25" t="s">
        <v>266</v>
      </c>
      <c r="F278" s="26" t="s">
        <v>69</v>
      </c>
      <c r="G278" s="26" t="s">
        <v>70</v>
      </c>
      <c r="H278" s="27" t="s">
        <v>64</v>
      </c>
      <c r="I278" s="27">
        <v>25701000001</v>
      </c>
      <c r="J278" s="26" t="s">
        <v>36</v>
      </c>
      <c r="K278" s="28">
        <v>4000000</v>
      </c>
      <c r="L278" s="75" t="s">
        <v>192</v>
      </c>
      <c r="M278" s="75" t="s">
        <v>200</v>
      </c>
      <c r="N278" s="26" t="s">
        <v>65</v>
      </c>
      <c r="O278" s="26" t="s">
        <v>46</v>
      </c>
      <c r="P278" s="26" t="s">
        <v>47</v>
      </c>
    </row>
    <row r="279" spans="1:16" s="3" customFormat="1" ht="93.75" x14ac:dyDescent="0.2">
      <c r="A279" s="26">
        <f t="shared" ref="A279:A292" si="11">A278+1</f>
        <v>14</v>
      </c>
      <c r="B279" s="26" t="s">
        <v>66</v>
      </c>
      <c r="C279" s="24" t="s">
        <v>72</v>
      </c>
      <c r="D279" s="24" t="s">
        <v>73</v>
      </c>
      <c r="E279" s="25" t="s">
        <v>290</v>
      </c>
      <c r="F279" s="26" t="s">
        <v>69</v>
      </c>
      <c r="G279" s="26" t="s">
        <v>70</v>
      </c>
      <c r="H279" s="27" t="s">
        <v>64</v>
      </c>
      <c r="I279" s="27">
        <v>25634108001</v>
      </c>
      <c r="J279" s="26" t="s">
        <v>218</v>
      </c>
      <c r="K279" s="28">
        <v>1200000</v>
      </c>
      <c r="L279" s="75" t="s">
        <v>214</v>
      </c>
      <c r="M279" s="75" t="s">
        <v>200</v>
      </c>
      <c r="N279" s="26" t="s">
        <v>65</v>
      </c>
      <c r="O279" s="26" t="s">
        <v>46</v>
      </c>
      <c r="P279" s="26" t="s">
        <v>47</v>
      </c>
    </row>
    <row r="280" spans="1:16" s="3" customFormat="1" ht="93.75" x14ac:dyDescent="0.2">
      <c r="A280" s="26">
        <f t="shared" si="11"/>
        <v>15</v>
      </c>
      <c r="B280" s="26" t="s">
        <v>66</v>
      </c>
      <c r="C280" s="24" t="s">
        <v>72</v>
      </c>
      <c r="D280" s="24" t="s">
        <v>73</v>
      </c>
      <c r="E280" s="25" t="s">
        <v>267</v>
      </c>
      <c r="F280" s="26" t="s">
        <v>69</v>
      </c>
      <c r="G280" s="26" t="s">
        <v>70</v>
      </c>
      <c r="H280" s="27" t="s">
        <v>64</v>
      </c>
      <c r="I280" s="27">
        <v>25636101001</v>
      </c>
      <c r="J280" s="26" t="s">
        <v>196</v>
      </c>
      <c r="K280" s="28">
        <v>3500000</v>
      </c>
      <c r="L280" s="75" t="s">
        <v>214</v>
      </c>
      <c r="M280" s="75" t="s">
        <v>201</v>
      </c>
      <c r="N280" s="26" t="s">
        <v>65</v>
      </c>
      <c r="O280" s="26" t="s">
        <v>46</v>
      </c>
      <c r="P280" s="26" t="s">
        <v>47</v>
      </c>
    </row>
    <row r="281" spans="1:16" s="3" customFormat="1" ht="112.5" x14ac:dyDescent="0.2">
      <c r="A281" s="26">
        <f>A280+1</f>
        <v>16</v>
      </c>
      <c r="B281" s="26" t="s">
        <v>66</v>
      </c>
      <c r="C281" s="24" t="s">
        <v>72</v>
      </c>
      <c r="D281" s="24" t="s">
        <v>73</v>
      </c>
      <c r="E281" s="25" t="s">
        <v>268</v>
      </c>
      <c r="F281" s="26" t="s">
        <v>69</v>
      </c>
      <c r="G281" s="26" t="s">
        <v>70</v>
      </c>
      <c r="H281" s="27" t="s">
        <v>64</v>
      </c>
      <c r="I281" s="27">
        <v>25605426101</v>
      </c>
      <c r="J281" s="26" t="s">
        <v>129</v>
      </c>
      <c r="K281" s="28">
        <v>2500000</v>
      </c>
      <c r="L281" s="75" t="s">
        <v>240</v>
      </c>
      <c r="M281" s="75" t="s">
        <v>201</v>
      </c>
      <c r="N281" s="26" t="s">
        <v>65</v>
      </c>
      <c r="O281" s="26" t="s">
        <v>46</v>
      </c>
      <c r="P281" s="26" t="s">
        <v>47</v>
      </c>
    </row>
    <row r="282" spans="1:16" s="3" customFormat="1" ht="56.25" x14ac:dyDescent="0.2">
      <c r="A282" s="26">
        <f t="shared" si="11"/>
        <v>17</v>
      </c>
      <c r="B282" s="26" t="s">
        <v>66</v>
      </c>
      <c r="C282" s="24" t="s">
        <v>72</v>
      </c>
      <c r="D282" s="24" t="s">
        <v>73</v>
      </c>
      <c r="E282" s="25" t="s">
        <v>269</v>
      </c>
      <c r="F282" s="26" t="s">
        <v>69</v>
      </c>
      <c r="G282" s="26" t="s">
        <v>70</v>
      </c>
      <c r="H282" s="27" t="s">
        <v>64</v>
      </c>
      <c r="I282" s="27">
        <v>25701000001</v>
      </c>
      <c r="J282" s="26" t="s">
        <v>36</v>
      </c>
      <c r="K282" s="28">
        <v>2500000</v>
      </c>
      <c r="L282" s="75" t="s">
        <v>201</v>
      </c>
      <c r="M282" s="75" t="s">
        <v>202</v>
      </c>
      <c r="N282" s="26" t="s">
        <v>65</v>
      </c>
      <c r="O282" s="26" t="s">
        <v>46</v>
      </c>
      <c r="P282" s="26" t="s">
        <v>47</v>
      </c>
    </row>
    <row r="283" spans="1:16" s="3" customFormat="1" ht="75" x14ac:dyDescent="0.2">
      <c r="A283" s="26">
        <f t="shared" si="11"/>
        <v>18</v>
      </c>
      <c r="B283" s="26" t="s">
        <v>66</v>
      </c>
      <c r="C283" s="24" t="s">
        <v>72</v>
      </c>
      <c r="D283" s="24" t="s">
        <v>73</v>
      </c>
      <c r="E283" s="25" t="s">
        <v>291</v>
      </c>
      <c r="F283" s="26" t="s">
        <v>69</v>
      </c>
      <c r="G283" s="26" t="s">
        <v>70</v>
      </c>
      <c r="H283" s="27" t="s">
        <v>64</v>
      </c>
      <c r="I283" s="27">
        <v>25701000001</v>
      </c>
      <c r="J283" s="26" t="s">
        <v>36</v>
      </c>
      <c r="K283" s="28">
        <v>1000000</v>
      </c>
      <c r="L283" s="75" t="s">
        <v>270</v>
      </c>
      <c r="M283" s="75" t="s">
        <v>227</v>
      </c>
      <c r="N283" s="26" t="s">
        <v>65</v>
      </c>
      <c r="O283" s="26" t="s">
        <v>46</v>
      </c>
      <c r="P283" s="26" t="s">
        <v>47</v>
      </c>
    </row>
    <row r="284" spans="1:16" s="3" customFormat="1" ht="56.25" x14ac:dyDescent="0.2">
      <c r="A284" s="26">
        <f>A283+1</f>
        <v>19</v>
      </c>
      <c r="B284" s="26" t="s">
        <v>178</v>
      </c>
      <c r="C284" s="26" t="s">
        <v>173</v>
      </c>
      <c r="D284" s="26" t="s">
        <v>174</v>
      </c>
      <c r="E284" s="25" t="s">
        <v>271</v>
      </c>
      <c r="F284" s="26">
        <v>355</v>
      </c>
      <c r="G284" s="26" t="s">
        <v>179</v>
      </c>
      <c r="H284" s="27" t="s">
        <v>64</v>
      </c>
      <c r="I284" s="27">
        <v>25000000</v>
      </c>
      <c r="J284" s="26" t="s">
        <v>52</v>
      </c>
      <c r="K284" s="28">
        <v>2000000</v>
      </c>
      <c r="L284" s="75" t="s">
        <v>199</v>
      </c>
      <c r="M284" s="75" t="s">
        <v>278</v>
      </c>
      <c r="N284" s="26" t="s">
        <v>65</v>
      </c>
      <c r="O284" s="26" t="s">
        <v>46</v>
      </c>
      <c r="P284" s="26" t="s">
        <v>47</v>
      </c>
    </row>
    <row r="285" spans="1:16" s="3" customFormat="1" ht="56.25" x14ac:dyDescent="0.2">
      <c r="A285" s="26">
        <f t="shared" si="11"/>
        <v>20</v>
      </c>
      <c r="B285" s="26" t="s">
        <v>178</v>
      </c>
      <c r="C285" s="26" t="s">
        <v>173</v>
      </c>
      <c r="D285" s="26" t="s">
        <v>174</v>
      </c>
      <c r="E285" s="25" t="s">
        <v>273</v>
      </c>
      <c r="F285" s="26">
        <v>355</v>
      </c>
      <c r="G285" s="26" t="s">
        <v>179</v>
      </c>
      <c r="H285" s="27" t="s">
        <v>64</v>
      </c>
      <c r="I285" s="27">
        <v>25000000</v>
      </c>
      <c r="J285" s="26" t="s">
        <v>52</v>
      </c>
      <c r="K285" s="28">
        <v>1500000</v>
      </c>
      <c r="L285" s="75" t="s">
        <v>199</v>
      </c>
      <c r="M285" s="75" t="s">
        <v>278</v>
      </c>
      <c r="N285" s="26" t="s">
        <v>180</v>
      </c>
      <c r="O285" s="26" t="s">
        <v>46</v>
      </c>
      <c r="P285" s="26" t="s">
        <v>47</v>
      </c>
    </row>
    <row r="286" spans="1:16" s="3" customFormat="1" ht="75" x14ac:dyDescent="0.2">
      <c r="A286" s="26">
        <f t="shared" si="11"/>
        <v>21</v>
      </c>
      <c r="B286" s="26" t="s">
        <v>181</v>
      </c>
      <c r="C286" s="24" t="s">
        <v>173</v>
      </c>
      <c r="D286" s="24" t="s">
        <v>174</v>
      </c>
      <c r="E286" s="25" t="s">
        <v>182</v>
      </c>
      <c r="F286" s="26">
        <v>355</v>
      </c>
      <c r="G286" s="26" t="s">
        <v>183</v>
      </c>
      <c r="H286" s="27" t="s">
        <v>64</v>
      </c>
      <c r="I286" s="27">
        <v>25000000</v>
      </c>
      <c r="J286" s="26" t="s">
        <v>184</v>
      </c>
      <c r="K286" s="28">
        <v>1500000</v>
      </c>
      <c r="L286" s="75" t="s">
        <v>193</v>
      </c>
      <c r="M286" s="75" t="s">
        <v>225</v>
      </c>
      <c r="N286" s="26" t="s">
        <v>65</v>
      </c>
      <c r="O286" s="26" t="s">
        <v>185</v>
      </c>
      <c r="P286" s="26" t="s">
        <v>47</v>
      </c>
    </row>
    <row r="287" spans="1:16" s="3" customFormat="1" ht="56.25" x14ac:dyDescent="0.2">
      <c r="A287" s="26">
        <f t="shared" si="11"/>
        <v>22</v>
      </c>
      <c r="B287" s="26" t="s">
        <v>181</v>
      </c>
      <c r="C287" s="24" t="s">
        <v>169</v>
      </c>
      <c r="D287" s="24" t="s">
        <v>170</v>
      </c>
      <c r="E287" s="25" t="s">
        <v>221</v>
      </c>
      <c r="F287" s="26">
        <v>796</v>
      </c>
      <c r="G287" s="26" t="s">
        <v>35</v>
      </c>
      <c r="H287" s="27">
        <v>18010</v>
      </c>
      <c r="I287" s="27">
        <v>25701000</v>
      </c>
      <c r="J287" s="26" t="s">
        <v>36</v>
      </c>
      <c r="K287" s="28">
        <v>715000</v>
      </c>
      <c r="L287" s="75" t="s">
        <v>214</v>
      </c>
      <c r="M287" s="75" t="s">
        <v>227</v>
      </c>
      <c r="N287" s="26" t="s">
        <v>65</v>
      </c>
      <c r="O287" s="26" t="s">
        <v>46</v>
      </c>
      <c r="P287" s="26" t="s">
        <v>47</v>
      </c>
    </row>
    <row r="288" spans="1:16" s="3" customFormat="1" ht="93.75" x14ac:dyDescent="0.2">
      <c r="A288" s="26">
        <f t="shared" si="11"/>
        <v>23</v>
      </c>
      <c r="B288" s="26" t="s">
        <v>181</v>
      </c>
      <c r="C288" s="24" t="s">
        <v>173</v>
      </c>
      <c r="D288" s="24" t="s">
        <v>174</v>
      </c>
      <c r="E288" s="25" t="s">
        <v>191</v>
      </c>
      <c r="F288" s="26">
        <v>796</v>
      </c>
      <c r="G288" s="26" t="s">
        <v>35</v>
      </c>
      <c r="H288" s="27">
        <v>14</v>
      </c>
      <c r="I288" s="27">
        <v>25000000</v>
      </c>
      <c r="J288" s="26" t="s">
        <v>52</v>
      </c>
      <c r="K288" s="28">
        <v>646800</v>
      </c>
      <c r="L288" s="75" t="s">
        <v>193</v>
      </c>
      <c r="M288" s="75" t="s">
        <v>270</v>
      </c>
      <c r="N288" s="26" t="s">
        <v>65</v>
      </c>
      <c r="O288" s="26" t="s">
        <v>46</v>
      </c>
      <c r="P288" s="26" t="s">
        <v>47</v>
      </c>
    </row>
    <row r="289" spans="1:16" s="3" customFormat="1" ht="112.5" x14ac:dyDescent="0.2">
      <c r="A289" s="26">
        <f t="shared" si="11"/>
        <v>24</v>
      </c>
      <c r="B289" s="26" t="s">
        <v>181</v>
      </c>
      <c r="C289" s="24" t="s">
        <v>133</v>
      </c>
      <c r="D289" s="24" t="s">
        <v>175</v>
      </c>
      <c r="E289" s="25" t="s">
        <v>176</v>
      </c>
      <c r="F289" s="26">
        <v>796</v>
      </c>
      <c r="G289" s="26" t="s">
        <v>35</v>
      </c>
      <c r="H289" s="27">
        <v>9000</v>
      </c>
      <c r="I289" s="27">
        <v>25000000</v>
      </c>
      <c r="J289" s="26" t="s">
        <v>52</v>
      </c>
      <c r="K289" s="28">
        <v>300000</v>
      </c>
      <c r="L289" s="75" t="s">
        <v>199</v>
      </c>
      <c r="M289" s="75" t="s">
        <v>202</v>
      </c>
      <c r="N289" s="26" t="s">
        <v>65</v>
      </c>
      <c r="O289" s="26" t="s">
        <v>46</v>
      </c>
      <c r="P289" s="26" t="s">
        <v>47</v>
      </c>
    </row>
    <row r="290" spans="1:16" s="3" customFormat="1" ht="75" x14ac:dyDescent="0.2">
      <c r="A290" s="26">
        <f t="shared" si="11"/>
        <v>25</v>
      </c>
      <c r="B290" s="26" t="s">
        <v>57</v>
      </c>
      <c r="C290" s="24" t="s">
        <v>58</v>
      </c>
      <c r="D290" s="24" t="s">
        <v>59</v>
      </c>
      <c r="E290" s="25" t="s">
        <v>60</v>
      </c>
      <c r="F290" s="26">
        <v>539</v>
      </c>
      <c r="G290" s="26" t="s">
        <v>61</v>
      </c>
      <c r="H290" s="27" t="s">
        <v>62</v>
      </c>
      <c r="I290" s="27">
        <v>25701000</v>
      </c>
      <c r="J290" s="26" t="s">
        <v>36</v>
      </c>
      <c r="K290" s="28">
        <v>1690</v>
      </c>
      <c r="L290" s="29" t="s">
        <v>202</v>
      </c>
      <c r="M290" s="29" t="s">
        <v>228</v>
      </c>
      <c r="N290" s="26" t="s">
        <v>65</v>
      </c>
      <c r="O290" s="26" t="s">
        <v>46</v>
      </c>
      <c r="P290" s="26" t="s">
        <v>118</v>
      </c>
    </row>
    <row r="291" spans="1:16" s="3" customFormat="1" ht="75" x14ac:dyDescent="0.2">
      <c r="A291" s="26">
        <f t="shared" si="11"/>
        <v>26</v>
      </c>
      <c r="B291" s="26" t="s">
        <v>57</v>
      </c>
      <c r="C291" s="24" t="s">
        <v>58</v>
      </c>
      <c r="D291" s="24" t="s">
        <v>59</v>
      </c>
      <c r="E291" s="25" t="s">
        <v>63</v>
      </c>
      <c r="F291" s="26">
        <v>539</v>
      </c>
      <c r="G291" s="26" t="s">
        <v>61</v>
      </c>
      <c r="H291" s="27" t="s">
        <v>62</v>
      </c>
      <c r="I291" s="27">
        <v>25701000</v>
      </c>
      <c r="J291" s="26" t="s">
        <v>36</v>
      </c>
      <c r="K291" s="28">
        <v>1690</v>
      </c>
      <c r="L291" s="29" t="s">
        <v>202</v>
      </c>
      <c r="M291" s="29" t="s">
        <v>228</v>
      </c>
      <c r="N291" s="26" t="s">
        <v>65</v>
      </c>
      <c r="O291" s="26" t="s">
        <v>46</v>
      </c>
      <c r="P291" s="26" t="s">
        <v>118</v>
      </c>
    </row>
    <row r="292" spans="1:16" s="3" customFormat="1" ht="56.25" x14ac:dyDescent="0.2">
      <c r="A292" s="26">
        <f t="shared" si="11"/>
        <v>27</v>
      </c>
      <c r="B292" s="26" t="s">
        <v>57</v>
      </c>
      <c r="C292" s="24" t="s">
        <v>102</v>
      </c>
      <c r="D292" s="24" t="s">
        <v>103</v>
      </c>
      <c r="E292" s="25" t="s">
        <v>104</v>
      </c>
      <c r="F292" s="26">
        <v>796</v>
      </c>
      <c r="G292" s="26" t="s">
        <v>35</v>
      </c>
      <c r="H292" s="27" t="s">
        <v>101</v>
      </c>
      <c r="I292" s="27">
        <v>25000000</v>
      </c>
      <c r="J292" s="26" t="s">
        <v>52</v>
      </c>
      <c r="K292" s="28">
        <v>3333000</v>
      </c>
      <c r="L292" s="29" t="s">
        <v>192</v>
      </c>
      <c r="M292" s="29" t="s">
        <v>222</v>
      </c>
      <c r="N292" s="26" t="s">
        <v>65</v>
      </c>
      <c r="O292" s="26" t="s">
        <v>46</v>
      </c>
      <c r="P292" s="26" t="s">
        <v>47</v>
      </c>
    </row>
    <row r="293" spans="1:16" s="3" customFormat="1" ht="18.75" x14ac:dyDescent="0.2">
      <c r="A293" s="19"/>
      <c r="B293" s="19"/>
      <c r="C293" s="48"/>
      <c r="D293" s="48"/>
      <c r="E293" s="49"/>
      <c r="F293" s="19"/>
      <c r="G293" s="19"/>
      <c r="H293" s="21"/>
      <c r="I293" s="21"/>
      <c r="J293" s="19"/>
      <c r="K293" s="61"/>
      <c r="L293" s="50"/>
      <c r="M293" s="50"/>
      <c r="N293" s="19"/>
      <c r="O293" s="19"/>
      <c r="P293" s="19"/>
    </row>
    <row r="294" spans="1:16" ht="18.75" x14ac:dyDescent="0.2">
      <c r="A294" s="14"/>
      <c r="B294" s="15"/>
      <c r="C294" s="16"/>
      <c r="D294" s="17"/>
      <c r="E294" s="18"/>
      <c r="F294" s="19"/>
      <c r="G294" s="14"/>
      <c r="H294" s="20"/>
      <c r="I294" s="21"/>
      <c r="J294" s="19"/>
      <c r="K294" s="81"/>
      <c r="L294" s="22"/>
      <c r="M294" s="22"/>
      <c r="N294" s="14"/>
      <c r="O294" s="14"/>
      <c r="P294" s="23"/>
    </row>
    <row r="295" spans="1:16" ht="18.75" x14ac:dyDescent="0.2">
      <c r="A295" s="37"/>
      <c r="I295" s="21"/>
      <c r="J295" s="19"/>
      <c r="K295" s="81"/>
      <c r="L295" s="22"/>
      <c r="M295" s="22"/>
      <c r="N295" s="14"/>
      <c r="O295" s="14"/>
      <c r="P295" s="23"/>
    </row>
    <row r="296" spans="1:16" s="44" customFormat="1" ht="23.25" x14ac:dyDescent="0.35">
      <c r="A296" s="250" t="s">
        <v>458</v>
      </c>
      <c r="B296" s="250"/>
      <c r="C296" s="250"/>
      <c r="D296" s="250"/>
      <c r="E296" s="47"/>
      <c r="F296" s="57" t="s">
        <v>459</v>
      </c>
      <c r="G296" s="56"/>
      <c r="K296" s="76"/>
    </row>
    <row r="297" spans="1:16" ht="23.25" x14ac:dyDescent="0.2">
      <c r="H297" s="1"/>
      <c r="I297" s="10"/>
      <c r="J297" s="1"/>
      <c r="K297" s="76"/>
      <c r="L297" s="1"/>
      <c r="M297" s="1"/>
      <c r="N297" s="1"/>
      <c r="O297" s="1"/>
      <c r="P297" s="1"/>
    </row>
  </sheetData>
  <autoFilter ref="A18:P132" xr:uid="{00000000-0009-0000-0000-000000000000}"/>
  <mergeCells count="80">
    <mergeCell ref="A260:P260"/>
    <mergeCell ref="A262:A264"/>
    <mergeCell ref="B262:B264"/>
    <mergeCell ref="C262:C264"/>
    <mergeCell ref="D262:D264"/>
    <mergeCell ref="E262:M262"/>
    <mergeCell ref="N262:N264"/>
    <mergeCell ref="O262:O263"/>
    <mergeCell ref="P262:P264"/>
    <mergeCell ref="E263:E264"/>
    <mergeCell ref="F263:G263"/>
    <mergeCell ref="H263:H264"/>
    <mergeCell ref="I263:J263"/>
    <mergeCell ref="K263:K264"/>
    <mergeCell ref="L263:M263"/>
    <mergeCell ref="A221:P221"/>
    <mergeCell ref="A223:A225"/>
    <mergeCell ref="B223:B225"/>
    <mergeCell ref="C223:C225"/>
    <mergeCell ref="D223:D225"/>
    <mergeCell ref="E223:M223"/>
    <mergeCell ref="N223:N225"/>
    <mergeCell ref="O223:O224"/>
    <mergeCell ref="P223:P225"/>
    <mergeCell ref="E224:E225"/>
    <mergeCell ref="F224:G224"/>
    <mergeCell ref="H224:H225"/>
    <mergeCell ref="I224:J224"/>
    <mergeCell ref="K224:K225"/>
    <mergeCell ref="L224:M224"/>
    <mergeCell ref="C15:C17"/>
    <mergeCell ref="D15:D17"/>
    <mergeCell ref="A15:A17"/>
    <mergeCell ref="B15:B17"/>
    <mergeCell ref="E16:E17"/>
    <mergeCell ref="A12:H12"/>
    <mergeCell ref="I10:O10"/>
    <mergeCell ref="I11:O11"/>
    <mergeCell ref="I12:O12"/>
    <mergeCell ref="A14:O14"/>
    <mergeCell ref="A155:P155"/>
    <mergeCell ref="N157:N159"/>
    <mergeCell ref="O157:O158"/>
    <mergeCell ref="P157:P159"/>
    <mergeCell ref="A4:O4"/>
    <mergeCell ref="A6:H6"/>
    <mergeCell ref="I6:O6"/>
    <mergeCell ref="A7:H7"/>
    <mergeCell ref="A8:H8"/>
    <mergeCell ref="I7:O7"/>
    <mergeCell ref="I8:O8"/>
    <mergeCell ref="I9:O9"/>
    <mergeCell ref="A10:H10"/>
    <mergeCell ref="A11:H11"/>
    <mergeCell ref="A9:H9"/>
    <mergeCell ref="E15:M15"/>
    <mergeCell ref="P15:P17"/>
    <mergeCell ref="H16:H17"/>
    <mergeCell ref="F16:G16"/>
    <mergeCell ref="N15:N17"/>
    <mergeCell ref="O15:O16"/>
    <mergeCell ref="L16:M16"/>
    <mergeCell ref="K16:K17"/>
    <mergeCell ref="I16:J16"/>
    <mergeCell ref="A296:D296"/>
    <mergeCell ref="A145:J145"/>
    <mergeCell ref="A147:P147"/>
    <mergeCell ref="A148:H148"/>
    <mergeCell ref="A150:M150"/>
    <mergeCell ref="A157:A159"/>
    <mergeCell ref="B157:B159"/>
    <mergeCell ref="C157:C159"/>
    <mergeCell ref="D157:D159"/>
    <mergeCell ref="E157:M157"/>
    <mergeCell ref="E158:E159"/>
    <mergeCell ref="F158:G158"/>
    <mergeCell ref="H158:H159"/>
    <mergeCell ref="I158:J158"/>
    <mergeCell ref="K158:K159"/>
    <mergeCell ref="L158:M158"/>
  </mergeCells>
  <hyperlinks>
    <hyperlink ref="I9" r:id="rId1" xr:uid="{00000000-0004-0000-0000-000000000000}"/>
  </hyperlinks>
  <pageMargins left="0.25" right="0.25" top="0.75" bottom="0.75" header="0.3" footer="0.3"/>
  <pageSetup paperSize="9" scale="43" fitToHeight="0" orientation="landscape" r:id="rId2"/>
  <headerFooter>
    <oddFooter>&amp;CСтраница &amp;P из &amp;N</oddFooter>
  </headerFooter>
  <rowBreaks count="23" manualBreakCount="23">
    <brk id="32" max="15" man="1"/>
    <brk id="42" max="15" man="1"/>
    <brk id="60" max="15" man="1"/>
    <brk id="66" max="15" man="1"/>
    <brk id="72" max="15" man="1"/>
    <brk id="78" max="15" man="1"/>
    <brk id="85" max="15" man="1"/>
    <brk id="91" max="15" man="1"/>
    <brk id="100" max="15" man="1"/>
    <brk id="109" max="15" man="1"/>
    <brk id="116" max="15" man="1"/>
    <brk id="127" max="15" man="1"/>
    <brk id="134" max="15" man="1"/>
    <brk id="152" max="15" man="1"/>
    <brk id="177" max="15" man="1"/>
    <brk id="189" max="15" man="1"/>
    <brk id="201" max="15" man="1"/>
    <brk id="211" max="15" man="1"/>
    <brk id="219" max="15" man="1"/>
    <brk id="238" max="15" man="1"/>
    <brk id="252" max="15" man="1"/>
    <brk id="274" max="15" man="1"/>
    <brk id="28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K34"/>
  <sheetViews>
    <sheetView topLeftCell="A16" workbookViewId="0">
      <selection activeCell="B34" sqref="B34:K34"/>
    </sheetView>
  </sheetViews>
  <sheetFormatPr defaultRowHeight="12.75" x14ac:dyDescent="0.2"/>
  <cols>
    <col min="1" max="1" width="15.28515625" customWidth="1"/>
  </cols>
  <sheetData>
    <row r="1" spans="1:11" ht="15.75" customHeight="1" x14ac:dyDescent="0.25">
      <c r="A1" s="89">
        <v>45677</v>
      </c>
      <c r="B1" s="265" t="s">
        <v>303</v>
      </c>
      <c r="C1" s="266"/>
      <c r="D1" s="266"/>
      <c r="E1" s="266"/>
      <c r="F1" s="266"/>
      <c r="G1" s="266"/>
      <c r="H1" s="266"/>
      <c r="I1" s="266"/>
      <c r="J1" s="266"/>
      <c r="K1" s="267"/>
    </row>
    <row r="2" spans="1:11" ht="15.75" customHeight="1" x14ac:dyDescent="0.25">
      <c r="A2" s="89">
        <v>45685</v>
      </c>
      <c r="B2" s="265" t="s">
        <v>304</v>
      </c>
      <c r="C2" s="266"/>
      <c r="D2" s="266"/>
      <c r="E2" s="266"/>
      <c r="F2" s="266"/>
      <c r="G2" s="266"/>
      <c r="H2" s="266"/>
      <c r="I2" s="266"/>
      <c r="J2" s="266"/>
      <c r="K2" s="267"/>
    </row>
    <row r="3" spans="1:11" ht="36.75" customHeight="1" x14ac:dyDescent="0.25">
      <c r="A3" s="89">
        <v>45692</v>
      </c>
      <c r="B3" s="265" t="s">
        <v>317</v>
      </c>
      <c r="C3" s="266"/>
      <c r="D3" s="266"/>
      <c r="E3" s="266"/>
      <c r="F3" s="266"/>
      <c r="G3" s="266"/>
      <c r="H3" s="266"/>
      <c r="I3" s="266"/>
      <c r="J3" s="266"/>
      <c r="K3" s="267"/>
    </row>
    <row r="4" spans="1:11" ht="15.75" x14ac:dyDescent="0.25">
      <c r="A4" s="89">
        <v>45708</v>
      </c>
      <c r="B4" s="265" t="s">
        <v>320</v>
      </c>
      <c r="C4" s="266"/>
      <c r="D4" s="266"/>
      <c r="E4" s="266"/>
      <c r="F4" s="266"/>
      <c r="G4" s="266"/>
      <c r="H4" s="266"/>
      <c r="I4" s="266"/>
      <c r="J4" s="266"/>
      <c r="K4" s="267"/>
    </row>
    <row r="5" spans="1:11" ht="47.25" customHeight="1" x14ac:dyDescent="0.25">
      <c r="A5" s="89">
        <v>45715</v>
      </c>
      <c r="B5" s="265" t="s">
        <v>325</v>
      </c>
      <c r="C5" s="266"/>
      <c r="D5" s="266"/>
      <c r="E5" s="266"/>
      <c r="F5" s="266"/>
      <c r="G5" s="266"/>
      <c r="H5" s="266"/>
      <c r="I5" s="266"/>
      <c r="J5" s="266"/>
      <c r="K5" s="267"/>
    </row>
    <row r="6" spans="1:11" ht="24" customHeight="1" x14ac:dyDescent="0.2">
      <c r="A6" s="89">
        <v>45720</v>
      </c>
      <c r="B6" s="262" t="s">
        <v>332</v>
      </c>
      <c r="C6" s="263"/>
      <c r="D6" s="263"/>
      <c r="E6" s="263"/>
      <c r="F6" s="263"/>
      <c r="G6" s="263"/>
      <c r="H6" s="263"/>
      <c r="I6" s="263"/>
      <c r="J6" s="263"/>
      <c r="K6" s="264"/>
    </row>
    <row r="7" spans="1:11" ht="20.25" customHeight="1" x14ac:dyDescent="0.2">
      <c r="A7" s="89">
        <v>45727</v>
      </c>
      <c r="B7" s="262" t="s">
        <v>335</v>
      </c>
      <c r="C7" s="263"/>
      <c r="D7" s="263"/>
      <c r="E7" s="263"/>
      <c r="F7" s="263"/>
      <c r="G7" s="263"/>
      <c r="H7" s="263"/>
      <c r="I7" s="263"/>
      <c r="J7" s="263"/>
      <c r="K7" s="264"/>
    </row>
    <row r="8" spans="1:11" ht="36.75" customHeight="1" x14ac:dyDescent="0.2">
      <c r="A8" s="89">
        <v>45736</v>
      </c>
      <c r="B8" s="262" t="s">
        <v>338</v>
      </c>
      <c r="C8" s="263"/>
      <c r="D8" s="263"/>
      <c r="E8" s="263"/>
      <c r="F8" s="263"/>
      <c r="G8" s="263"/>
      <c r="H8" s="263"/>
      <c r="I8" s="263"/>
      <c r="J8" s="263"/>
      <c r="K8" s="264"/>
    </row>
    <row r="9" spans="1:11" ht="26.25" customHeight="1" x14ac:dyDescent="0.2">
      <c r="A9" s="89">
        <v>45742</v>
      </c>
      <c r="B9" s="262" t="s">
        <v>339</v>
      </c>
      <c r="C9" s="263"/>
      <c r="D9" s="263"/>
      <c r="E9" s="263"/>
      <c r="F9" s="263"/>
      <c r="G9" s="263"/>
      <c r="H9" s="263"/>
      <c r="I9" s="263"/>
      <c r="J9" s="263"/>
      <c r="K9" s="264"/>
    </row>
    <row r="10" spans="1:11" ht="26.25" customHeight="1" x14ac:dyDescent="0.2">
      <c r="A10" s="89">
        <v>45749</v>
      </c>
      <c r="B10" s="262" t="s">
        <v>348</v>
      </c>
      <c r="C10" s="263"/>
      <c r="D10" s="263"/>
      <c r="E10" s="263"/>
      <c r="F10" s="263"/>
      <c r="G10" s="263"/>
      <c r="H10" s="263"/>
      <c r="I10" s="263"/>
      <c r="J10" s="263"/>
      <c r="K10" s="264"/>
    </row>
    <row r="11" spans="1:11" ht="15.75" x14ac:dyDescent="0.2">
      <c r="A11" s="89">
        <v>45771</v>
      </c>
      <c r="B11" s="262" t="s">
        <v>349</v>
      </c>
      <c r="C11" s="263"/>
      <c r="D11" s="263"/>
      <c r="E11" s="263"/>
      <c r="F11" s="263"/>
      <c r="G11" s="263"/>
      <c r="H11" s="263"/>
      <c r="I11" s="263"/>
      <c r="J11" s="263"/>
      <c r="K11" s="264"/>
    </row>
    <row r="12" spans="1:11" ht="15.75" x14ac:dyDescent="0.2">
      <c r="A12" s="89">
        <v>45775</v>
      </c>
      <c r="B12" s="262" t="s">
        <v>354</v>
      </c>
      <c r="C12" s="263"/>
      <c r="D12" s="263"/>
      <c r="E12" s="263"/>
      <c r="F12" s="263"/>
      <c r="G12" s="263"/>
      <c r="H12" s="263"/>
      <c r="I12" s="263"/>
      <c r="J12" s="263"/>
      <c r="K12" s="264"/>
    </row>
    <row r="13" spans="1:11" ht="15.75" x14ac:dyDescent="0.2">
      <c r="A13" s="89">
        <v>45789</v>
      </c>
      <c r="B13" s="262" t="s">
        <v>357</v>
      </c>
      <c r="C13" s="263"/>
      <c r="D13" s="263"/>
      <c r="E13" s="263"/>
      <c r="F13" s="263"/>
      <c r="G13" s="263"/>
      <c r="H13" s="263"/>
      <c r="I13" s="263"/>
      <c r="J13" s="263"/>
      <c r="K13" s="264"/>
    </row>
    <row r="14" spans="1:11" ht="37.5" customHeight="1" x14ac:dyDescent="0.2">
      <c r="A14" s="89">
        <v>45800</v>
      </c>
      <c r="B14" s="262" t="s">
        <v>372</v>
      </c>
      <c r="C14" s="263"/>
      <c r="D14" s="263"/>
      <c r="E14" s="263"/>
      <c r="F14" s="263"/>
      <c r="G14" s="263"/>
      <c r="H14" s="263"/>
      <c r="I14" s="263"/>
      <c r="J14" s="263"/>
      <c r="K14" s="264"/>
    </row>
    <row r="15" spans="1:11" ht="24" customHeight="1" x14ac:dyDescent="0.2">
      <c r="A15" s="89">
        <v>45810</v>
      </c>
      <c r="B15" s="262" t="s">
        <v>377</v>
      </c>
      <c r="C15" s="263"/>
      <c r="D15" s="263"/>
      <c r="E15" s="263"/>
      <c r="F15" s="263"/>
      <c r="G15" s="263"/>
      <c r="H15" s="263"/>
      <c r="I15" s="263"/>
      <c r="J15" s="263"/>
      <c r="K15" s="264"/>
    </row>
    <row r="16" spans="1:11" ht="21" customHeight="1" x14ac:dyDescent="0.2">
      <c r="A16" s="89">
        <v>45826</v>
      </c>
      <c r="B16" s="262" t="s">
        <v>379</v>
      </c>
      <c r="C16" s="263"/>
      <c r="D16" s="263"/>
      <c r="E16" s="263"/>
      <c r="F16" s="263"/>
      <c r="G16" s="263"/>
      <c r="H16" s="263"/>
      <c r="I16" s="263"/>
      <c r="J16" s="263"/>
      <c r="K16" s="264"/>
    </row>
    <row r="17" spans="1:11" ht="15.75" x14ac:dyDescent="0.2">
      <c r="A17" s="89">
        <v>45827</v>
      </c>
      <c r="B17" s="262" t="s">
        <v>386</v>
      </c>
      <c r="C17" s="263"/>
      <c r="D17" s="263"/>
      <c r="E17" s="263"/>
      <c r="F17" s="263"/>
      <c r="G17" s="263"/>
      <c r="H17" s="263"/>
      <c r="I17" s="263"/>
      <c r="J17" s="263"/>
      <c r="K17" s="264"/>
    </row>
    <row r="18" spans="1:11" ht="15.75" x14ac:dyDescent="0.2">
      <c r="A18" s="89">
        <v>45833</v>
      </c>
      <c r="B18" s="262" t="s">
        <v>387</v>
      </c>
      <c r="C18" s="263"/>
      <c r="D18" s="263"/>
      <c r="E18" s="263"/>
      <c r="F18" s="263"/>
      <c r="G18" s="263"/>
      <c r="H18" s="263"/>
      <c r="I18" s="263"/>
      <c r="J18" s="263"/>
      <c r="K18" s="264"/>
    </row>
    <row r="19" spans="1:11" ht="15.75" x14ac:dyDescent="0.2">
      <c r="A19" s="89">
        <v>45835</v>
      </c>
      <c r="B19" s="262" t="s">
        <v>397</v>
      </c>
      <c r="C19" s="263"/>
      <c r="D19" s="263"/>
      <c r="E19" s="263"/>
      <c r="F19" s="263"/>
      <c r="G19" s="263"/>
      <c r="H19" s="263"/>
      <c r="I19" s="263"/>
      <c r="J19" s="263"/>
      <c r="K19" s="264"/>
    </row>
    <row r="20" spans="1:11" ht="15.75" x14ac:dyDescent="0.2">
      <c r="A20" s="89">
        <v>45841</v>
      </c>
      <c r="B20" s="262" t="s">
        <v>400</v>
      </c>
      <c r="C20" s="263"/>
      <c r="D20" s="263"/>
      <c r="E20" s="263"/>
      <c r="F20" s="263"/>
      <c r="G20" s="263"/>
      <c r="H20" s="263"/>
      <c r="I20" s="263"/>
      <c r="J20" s="263"/>
      <c r="K20" s="264"/>
    </row>
    <row r="21" spans="1:11" ht="15.75" x14ac:dyDescent="0.2">
      <c r="A21" s="89">
        <v>45848</v>
      </c>
      <c r="B21" s="262" t="s">
        <v>402</v>
      </c>
      <c r="C21" s="263"/>
      <c r="D21" s="263"/>
      <c r="E21" s="263"/>
      <c r="F21" s="263"/>
      <c r="G21" s="263"/>
      <c r="H21" s="263"/>
      <c r="I21" s="263"/>
      <c r="J21" s="263"/>
      <c r="K21" s="264"/>
    </row>
    <row r="22" spans="1:11" ht="30.75" customHeight="1" x14ac:dyDescent="0.2">
      <c r="A22" s="89">
        <v>45854</v>
      </c>
      <c r="B22" s="262" t="s">
        <v>407</v>
      </c>
      <c r="C22" s="263"/>
      <c r="D22" s="263"/>
      <c r="E22" s="263"/>
      <c r="F22" s="263"/>
      <c r="G22" s="263"/>
      <c r="H22" s="263"/>
      <c r="I22" s="263"/>
      <c r="J22" s="263"/>
      <c r="K22" s="264"/>
    </row>
    <row r="23" spans="1:11" ht="24" customHeight="1" x14ac:dyDescent="0.2">
      <c r="A23" s="89">
        <v>45868</v>
      </c>
      <c r="B23" s="262" t="s">
        <v>413</v>
      </c>
      <c r="C23" s="263"/>
      <c r="D23" s="263"/>
      <c r="E23" s="263"/>
      <c r="F23" s="263"/>
      <c r="G23" s="263"/>
      <c r="H23" s="263"/>
      <c r="I23" s="263"/>
      <c r="J23" s="263"/>
      <c r="K23" s="264"/>
    </row>
    <row r="24" spans="1:11" ht="21.75" customHeight="1" x14ac:dyDescent="0.2">
      <c r="A24" s="89">
        <v>45877</v>
      </c>
      <c r="B24" s="262" t="s">
        <v>417</v>
      </c>
      <c r="C24" s="263"/>
      <c r="D24" s="263"/>
      <c r="E24" s="263"/>
      <c r="F24" s="263"/>
      <c r="G24" s="263"/>
      <c r="H24" s="263"/>
      <c r="I24" s="263"/>
      <c r="J24" s="263"/>
      <c r="K24" s="264"/>
    </row>
    <row r="25" spans="1:11" ht="21.75" customHeight="1" x14ac:dyDescent="0.2">
      <c r="A25" s="89">
        <v>45883</v>
      </c>
      <c r="B25" s="262" t="s">
        <v>427</v>
      </c>
      <c r="C25" s="263"/>
      <c r="D25" s="263"/>
      <c r="E25" s="263"/>
      <c r="F25" s="263"/>
      <c r="G25" s="263"/>
      <c r="H25" s="263"/>
      <c r="I25" s="263"/>
      <c r="J25" s="263"/>
      <c r="K25" s="264"/>
    </row>
    <row r="26" spans="1:11" ht="15.75" x14ac:dyDescent="0.2">
      <c r="A26" s="89">
        <v>45896</v>
      </c>
      <c r="B26" s="262" t="s">
        <v>435</v>
      </c>
      <c r="C26" s="263"/>
      <c r="D26" s="263"/>
      <c r="E26" s="263"/>
      <c r="F26" s="263"/>
      <c r="G26" s="263"/>
      <c r="H26" s="263"/>
      <c r="I26" s="263"/>
      <c r="J26" s="263"/>
      <c r="K26" s="264"/>
    </row>
    <row r="27" spans="1:11" ht="15.75" x14ac:dyDescent="0.2">
      <c r="A27" s="89">
        <v>45918</v>
      </c>
      <c r="B27" s="262" t="s">
        <v>445</v>
      </c>
      <c r="C27" s="263"/>
      <c r="D27" s="263"/>
      <c r="E27" s="263"/>
      <c r="F27" s="263"/>
      <c r="G27" s="263"/>
      <c r="H27" s="263"/>
      <c r="I27" s="263"/>
      <c r="J27" s="263"/>
      <c r="K27" s="264"/>
    </row>
    <row r="28" spans="1:11" ht="32.25" customHeight="1" x14ac:dyDescent="0.2">
      <c r="A28" s="89">
        <v>45933</v>
      </c>
      <c r="B28" s="262" t="s">
        <v>460</v>
      </c>
      <c r="C28" s="263"/>
      <c r="D28" s="263"/>
      <c r="E28" s="263"/>
      <c r="F28" s="263"/>
      <c r="G28" s="263"/>
      <c r="H28" s="263"/>
      <c r="I28" s="263"/>
      <c r="J28" s="263"/>
      <c r="K28" s="264"/>
    </row>
    <row r="29" spans="1:11" ht="15.75" x14ac:dyDescent="0.2">
      <c r="A29" s="89">
        <v>45952</v>
      </c>
      <c r="B29" s="262" t="s">
        <v>463</v>
      </c>
      <c r="C29" s="263"/>
      <c r="D29" s="263"/>
      <c r="E29" s="263"/>
      <c r="F29" s="263"/>
      <c r="G29" s="263"/>
      <c r="H29" s="263"/>
      <c r="I29" s="263"/>
      <c r="J29" s="263"/>
      <c r="K29" s="264"/>
    </row>
    <row r="30" spans="1:11" ht="38.25" customHeight="1" x14ac:dyDescent="0.2">
      <c r="A30" s="89">
        <v>45968</v>
      </c>
      <c r="B30" s="262" t="s">
        <v>468</v>
      </c>
      <c r="C30" s="263"/>
      <c r="D30" s="263"/>
      <c r="E30" s="263"/>
      <c r="F30" s="263"/>
      <c r="G30" s="263"/>
      <c r="H30" s="263"/>
      <c r="I30" s="263"/>
      <c r="J30" s="263"/>
      <c r="K30" s="264"/>
    </row>
    <row r="31" spans="1:11" ht="31.5" customHeight="1" x14ac:dyDescent="0.2">
      <c r="A31" s="89">
        <v>45985</v>
      </c>
      <c r="B31" s="262" t="s">
        <v>471</v>
      </c>
      <c r="C31" s="263"/>
      <c r="D31" s="263"/>
      <c r="E31" s="263"/>
      <c r="F31" s="263"/>
      <c r="G31" s="263"/>
      <c r="H31" s="263"/>
      <c r="I31" s="263"/>
      <c r="J31" s="263"/>
      <c r="K31" s="264"/>
    </row>
    <row r="32" spans="1:11" ht="24.75" customHeight="1" x14ac:dyDescent="0.2">
      <c r="A32" s="89">
        <v>45994</v>
      </c>
      <c r="B32" s="262" t="s">
        <v>473</v>
      </c>
      <c r="C32" s="263"/>
      <c r="D32" s="263"/>
      <c r="E32" s="263"/>
      <c r="F32" s="263"/>
      <c r="G32" s="263"/>
      <c r="H32" s="263"/>
      <c r="I32" s="263"/>
      <c r="J32" s="263"/>
      <c r="K32" s="264"/>
    </row>
    <row r="33" spans="1:11" ht="32.25" customHeight="1" x14ac:dyDescent="0.2">
      <c r="A33" s="89">
        <v>46001</v>
      </c>
      <c r="B33" s="262" t="s">
        <v>478</v>
      </c>
      <c r="C33" s="263"/>
      <c r="D33" s="263"/>
      <c r="E33" s="263"/>
      <c r="F33" s="263"/>
      <c r="G33" s="263"/>
      <c r="H33" s="263"/>
      <c r="I33" s="263"/>
      <c r="J33" s="263"/>
      <c r="K33" s="264"/>
    </row>
    <row r="34" spans="1:11" ht="20.25" customHeight="1" x14ac:dyDescent="0.2">
      <c r="A34" s="89">
        <v>46008</v>
      </c>
      <c r="B34" s="262" t="s">
        <v>481</v>
      </c>
      <c r="C34" s="263"/>
      <c r="D34" s="263"/>
      <c r="E34" s="263"/>
      <c r="F34" s="263"/>
      <c r="G34" s="263"/>
      <c r="H34" s="263"/>
      <c r="I34" s="263"/>
      <c r="J34" s="263"/>
      <c r="K34" s="264"/>
    </row>
  </sheetData>
  <mergeCells count="34">
    <mergeCell ref="B34:K34"/>
    <mergeCell ref="B10:K10"/>
    <mergeCell ref="B14:K14"/>
    <mergeCell ref="B13:K13"/>
    <mergeCell ref="B1:K1"/>
    <mergeCell ref="B2:K2"/>
    <mergeCell ref="B4:K4"/>
    <mergeCell ref="B5:K5"/>
    <mergeCell ref="B9:K9"/>
    <mergeCell ref="B8:K8"/>
    <mergeCell ref="B7:K7"/>
    <mergeCell ref="B6:K6"/>
    <mergeCell ref="B3:K3"/>
    <mergeCell ref="B25:K25"/>
    <mergeCell ref="B18:K18"/>
    <mergeCell ref="B23:K23"/>
    <mergeCell ref="B11:K11"/>
    <mergeCell ref="B15:K15"/>
    <mergeCell ref="B19:K19"/>
    <mergeCell ref="B21:K21"/>
    <mergeCell ref="B22:K22"/>
    <mergeCell ref="B20:K20"/>
    <mergeCell ref="B17:K17"/>
    <mergeCell ref="B16:K16"/>
    <mergeCell ref="B12:K12"/>
    <mergeCell ref="B24:K24"/>
    <mergeCell ref="B33:K33"/>
    <mergeCell ref="B29:K29"/>
    <mergeCell ref="B28:K28"/>
    <mergeCell ref="B27:K27"/>
    <mergeCell ref="B26:K26"/>
    <mergeCell ref="B32:K32"/>
    <mergeCell ref="B31:K31"/>
    <mergeCell ref="B30:K30"/>
  </mergeCells>
  <phoneticPr fontId="3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План Закупок на 2025 год</vt:lpstr>
      <vt:lpstr>Перечень изменений</vt:lpstr>
      <vt:lpstr>'План Закупок на 2025 год'!Область_печати</vt:lpstr>
    </vt:vector>
  </TitlesOfParts>
  <Company>ОАО "Иркутскэнерго"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Сальманова Мария Валерьевна</dc:creator>
  <cp:lastModifiedBy>Сальманова Мария Валерьевна</cp:lastModifiedBy>
  <cp:lastPrinted>2025-10-03T03:07:50Z</cp:lastPrinted>
  <dcterms:created xsi:type="dcterms:W3CDTF">2003-09-24T06:11:03Z</dcterms:created>
  <dcterms:modified xsi:type="dcterms:W3CDTF">2025-12-18T02:21:57Z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