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nova_mv\Desktop\Закупки\___ Планы закупок ВСЕ\"/>
    </mc:Choice>
  </mc:AlternateContent>
  <xr:revisionPtr revIDLastSave="0" documentId="13_ncr:1_{07159E26-589C-4436-9E98-774FC128D7CC}" xr6:coauthVersionLast="47" xr6:coauthVersionMax="47" xr10:uidLastSave="{00000000-0000-0000-0000-000000000000}"/>
  <bookViews>
    <workbookView xWindow="29595" yWindow="600" windowWidth="23550" windowHeight="15015" xr2:uid="{00000000-000D-0000-FFFF-FFFF00000000}"/>
  </bookViews>
  <sheets>
    <sheet name="План Закупок на 2026 год" sheetId="4" r:id="rId1"/>
    <sheet name="Перечень изменений" sheetId="5" r:id="rId2"/>
  </sheets>
  <definedNames>
    <definedName name="_xlnm._FilterDatabase" localSheetId="0" hidden="1">'План Закупок на 2026 год'!$A$18:$P$117</definedName>
    <definedName name="_xlnm.Print_Area" localSheetId="0">'План Закупок на 2026 год'!$A$1:$P$277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1" i="4" l="1"/>
  <c r="K126" i="4"/>
  <c r="I129" i="4"/>
  <c r="K115" i="4" l="1"/>
  <c r="H94" i="4" l="1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K78" i="4" l="1"/>
  <c r="K74" i="4"/>
  <c r="K72" i="4"/>
  <c r="N132" i="4" s="1"/>
  <c r="K232" i="4" l="1"/>
  <c r="H232" i="4"/>
  <c r="K231" i="4"/>
  <c r="H231" i="4"/>
  <c r="K230" i="4"/>
  <c r="H230" i="4"/>
  <c r="K229" i="4"/>
  <c r="H229" i="4"/>
  <c r="K228" i="4"/>
  <c r="H228" i="4"/>
  <c r="A250" i="4" l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12" i="4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143" i="4"/>
  <c r="A144" i="4" s="1"/>
  <c r="A145" i="4" s="1"/>
  <c r="A146" i="4" s="1"/>
  <c r="A147" i="4" s="1"/>
  <c r="A148" i="4" s="1"/>
  <c r="A149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2" i="4" s="1"/>
  <c r="A173" i="4" s="1"/>
  <c r="A174" i="4" s="1"/>
  <c r="A175" i="4" s="1"/>
  <c r="A176" i="4" s="1"/>
  <c r="A177" i="4" s="1"/>
  <c r="A178" i="4" s="1"/>
  <c r="A179" i="4" s="1"/>
  <c r="A180" i="4" s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8" i="4" s="1"/>
  <c r="A89" i="4" s="1"/>
  <c r="A90" i="4" s="1"/>
  <c r="A91" i="4" s="1"/>
  <c r="A92" i="4" s="1"/>
  <c r="A93" i="4" s="1"/>
  <c r="A94" i="4" s="1"/>
  <c r="A95" i="4" s="1"/>
  <c r="A96" i="4" s="1"/>
  <c r="A273" i="4" l="1"/>
  <c r="A238" i="4"/>
  <c r="A239" i="4" s="1"/>
  <c r="A240" i="4" s="1"/>
</calcChain>
</file>

<file path=xl/sharedStrings.xml><?xml version="1.0" encoding="utf-8"?>
<sst xmlns="http://schemas.openxmlformats.org/spreadsheetml/2006/main" count="2352" uniqueCount="393">
  <si>
    <t>№ 
п.п</t>
  </si>
  <si>
    <t xml:space="preserve">Условия договора </t>
  </si>
  <si>
    <t>Предмет договора</t>
  </si>
  <si>
    <t>Единица измерения</t>
  </si>
  <si>
    <t>наиме-
нование</t>
  </si>
  <si>
    <t>Регион поставки товаров (выполнения работ, оказание услуг)</t>
  </si>
  <si>
    <t>Сведения о начальной (максимальной) цене договора (цене лота)</t>
  </si>
  <si>
    <t>График осуществления процедур закупки</t>
  </si>
  <si>
    <t>Срок исполнения договора (месяц, год)</t>
  </si>
  <si>
    <t xml:space="preserve">Закупка в электронной форме </t>
  </si>
  <si>
    <t>да/нет</t>
  </si>
  <si>
    <t>Сведения 
о количестве (объеме)</t>
  </si>
  <si>
    <t>Планируемая дата или период размещения извещения о закупке (месяц, год)</t>
  </si>
  <si>
    <t>Код по 
ОКЕИ (Общероссийский классификатор единиц измерения)</t>
  </si>
  <si>
    <t>Способ
 закупки</t>
  </si>
  <si>
    <t>Примечание</t>
  </si>
  <si>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</si>
  <si>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</si>
  <si>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</si>
  <si>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</si>
  <si>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</si>
  <si>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</si>
  <si>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</si>
  <si>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664033, Россия, Иркутская область, г. Иркутск, ул. Лермонтова, 257, офис 802</t>
  </si>
  <si>
    <t>Тел.: (395-2) : 790-574, факс:  (395-2) 790-691</t>
  </si>
  <si>
    <t xml:space="preserve">irk_es@es.irkutskenergo.ru
</t>
  </si>
  <si>
    <t>Отвественное подразделение</t>
  </si>
  <si>
    <t>Код по 
ОКТМО (общероссийский классификатор территорий муниципальных образований)</t>
  </si>
  <si>
    <t>Код по 
ОКВЭД2
(общероссийский  классификатор  видов     экономической
деятельности)</t>
  </si>
  <si>
    <t>Код по 
ОКПД2 (Общероссийский классификатор продукции по видам экономической деятельности)</t>
  </si>
  <si>
    <t>Код по 
ОКВЭД 2
(общероссийский  классификатор  видов     экономической
деятельности)</t>
  </si>
  <si>
    <t>Код по 
ОКПД 2 (Общероссийский классификатор продукции по видам экономической деятельности)</t>
  </si>
  <si>
    <t>71.12.62</t>
  </si>
  <si>
    <t>71.12.40.129</t>
  </si>
  <si>
    <t>Обеспечение единства измерений (поверка средств измерений)</t>
  </si>
  <si>
    <t>штука</t>
  </si>
  <si>
    <t>г. Иркутск</t>
  </si>
  <si>
    <t>Анализ предложений</t>
  </si>
  <si>
    <t>33.19</t>
  </si>
  <si>
    <t>33.19.10.000</t>
  </si>
  <si>
    <t>невозможно определить объем</t>
  </si>
  <si>
    <t>Ремонт средств измерений (Пирометр, термометр инфракрасного излучения)</t>
  </si>
  <si>
    <t>17.22</t>
  </si>
  <si>
    <t>17.22.1</t>
  </si>
  <si>
    <t>Поставка средств гигиены ( туалетная бумага)</t>
  </si>
  <si>
    <t>рул.</t>
  </si>
  <si>
    <t>да</t>
  </si>
  <si>
    <t>Участники закупки - только СМП</t>
  </si>
  <si>
    <t>Поставка средств гигиены (полотенца бумажные)</t>
  </si>
  <si>
    <t>17.23</t>
  </si>
  <si>
    <t>17.23.12</t>
  </si>
  <si>
    <t>Поставка конвертов бумажных</t>
  </si>
  <si>
    <t>Иркутская область</t>
  </si>
  <si>
    <t>17.12.1.</t>
  </si>
  <si>
    <t>17.12.14.119.</t>
  </si>
  <si>
    <t>к приказу ООО «Иркутскэнергосбыт»</t>
  </si>
  <si>
    <t>ПТО</t>
  </si>
  <si>
    <t>ОИТ</t>
  </si>
  <si>
    <t>62.03.13</t>
  </si>
  <si>
    <t xml:space="preserve">62.02.30  </t>
  </si>
  <si>
    <t>невозможно отобразить объем</t>
  </si>
  <si>
    <t>Аукцион</t>
  </si>
  <si>
    <t>ОКСиКР</t>
  </si>
  <si>
    <t>41.20</t>
  </si>
  <si>
    <t>41.20.40</t>
  </si>
  <si>
    <t>055</t>
  </si>
  <si>
    <t>квадратный метр</t>
  </si>
  <si>
    <t>г. Ангарск</t>
  </si>
  <si>
    <t>43.3</t>
  </si>
  <si>
    <t>43.39.1</t>
  </si>
  <si>
    <t>с. Еланцы</t>
  </si>
  <si>
    <t>г. Братск</t>
  </si>
  <si>
    <t>г. Шелехов</t>
  </si>
  <si>
    <t>43.29</t>
  </si>
  <si>
    <t>Инновационная, высокотехнологичная продукция не закупается.</t>
  </si>
  <si>
    <t>Совокупный  годовой  объем  планируемых  закупок  товаров  (работ,  услуг)  в соответствии с планом закупки товаров (работ, услуг) составляет</t>
  </si>
  <si>
    <t>рублей.</t>
  </si>
  <si>
    <t xml:space="preserve">Совокупный  годовой объем планируемых закупок товаров (работ, услуг), которые исключаются при расчете годового объема закупок товаров (работ, услуг),  которые  планируется  осуществить  по  результатам  закупки  товаров  (работ,  </t>
  </si>
  <si>
    <t>услуг),  участниками  которой  являются  только субъекты малого и 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</si>
  <si>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 и среднего предпринимательства, составляет</t>
  </si>
  <si>
    <t>рублей,</t>
  </si>
  <si>
    <t>(</t>
  </si>
  <si>
    <t>процентов</t>
  </si>
  <si>
    <t>).</t>
  </si>
  <si>
    <t>28.23</t>
  </si>
  <si>
    <t xml:space="preserve">28.23.13.120 </t>
  </si>
  <si>
    <t>Ремонт средств измерений (Дальномер лазерный)</t>
  </si>
  <si>
    <t>43.21</t>
  </si>
  <si>
    <t>43.21.10.140</t>
  </si>
  <si>
    <t>43.29.12</t>
  </si>
  <si>
    <t>Приложение №1</t>
  </si>
  <si>
    <t>невозможно указать объём</t>
  </si>
  <si>
    <t>95.11</t>
  </si>
  <si>
    <t>95.11.10</t>
  </si>
  <si>
    <t>Услуги по ремонту печатного оборудования и заправке картриджей</t>
  </si>
  <si>
    <t>81.22</t>
  </si>
  <si>
    <t>81.21.10</t>
  </si>
  <si>
    <t>февраль 2026</t>
  </si>
  <si>
    <t>п. Оса</t>
  </si>
  <si>
    <t>г. Саянск</t>
  </si>
  <si>
    <t>ОМ</t>
  </si>
  <si>
    <t>18.1</t>
  </si>
  <si>
    <t>Иркутск</t>
  </si>
  <si>
    <t>62.01</t>
  </si>
  <si>
    <t>ПЦ</t>
  </si>
  <si>
    <t>33.12</t>
  </si>
  <si>
    <t>95.11.1</t>
  </si>
  <si>
    <t>УЖКХ</t>
  </si>
  <si>
    <t>53.20.11.190</t>
  </si>
  <si>
    <t>796</t>
  </si>
  <si>
    <t>г.Иркутск</t>
  </si>
  <si>
    <t>53.20</t>
  </si>
  <si>
    <t xml:space="preserve">Доставка Документов на территории городской и сельской местности  в зоне обслуживания Шелеховского отделения ООО «Иркутскэнергосбыт» (г.Шелехов и населенные пункты Шелеховского района) </t>
  </si>
  <si>
    <t xml:space="preserve">Доставка Документов на территории городской и сельской местности  в зоне обслуживания Шелеховского отделения ООО «Иркутскэнергосбыт» (г.Слюдянка и населенные пункты Слюдянского района) </t>
  </si>
  <si>
    <t xml:space="preserve">Доставка Документов на территории сельской местности  в зоне обслуживания Восточного отделения ООО «Иркутскэнергосбыт» </t>
  </si>
  <si>
    <t>Доставка Документов на территории городской и сельской местности в зоне обслуживания Тайшетского отделения ООО «Иркутскэнергосбыт»</t>
  </si>
  <si>
    <t>Доставка Документов в многоквартирных домах (территория города Братска: жилые районы Центральный, Падун, Энергетик, Гидростроитель) в зоне обслуживания Братского отделения ООО "Иркутскэнергосбыт"</t>
  </si>
  <si>
    <t>Доставка Документов на территории частного сектора (Братский район, Падун, Энергетик, Гидростроитель) и сельской местности в зоне обслуживания Братского отделения ООО «Иркутскэнергосбыт»</t>
  </si>
  <si>
    <t>Доставка Документов на территории городской и сельской местности в зоне обслуживания Нижнеилимского отделения ООО «Иркутскэнергосбыт»</t>
  </si>
  <si>
    <t>Доставка Документов на территории городской и сельской местности в зоне обслуживания Усть-Илимского отделения ООО «Иркутскэнергосбыт»</t>
  </si>
  <si>
    <t xml:space="preserve">Доставка Документов на территории городской и сельской местности в зоне обслуживания Усть-Кутского отделения ООО «Иркутскэнергосбыт» </t>
  </si>
  <si>
    <t xml:space="preserve">Доставка Документов на территории городской и сельской местности в зоне обслуживания Киренского отделения ООО «Иркутскэнергосбыт» </t>
  </si>
  <si>
    <t>47.54</t>
  </si>
  <si>
    <t>47.54.10.000</t>
  </si>
  <si>
    <t>Поставка подарочных сертификатов на приобретение электроники</t>
  </si>
  <si>
    <t>47.75.1</t>
  </si>
  <si>
    <t>47.75.10.000</t>
  </si>
  <si>
    <t>Поставка подарочных сертификатов на приобретение парфюмерии и косметики</t>
  </si>
  <si>
    <t>Поставка подарочных сертификатов на приобретение спортивных тренажеров, одежды и обуви, снаряжения для туризма и активного отдыха</t>
  </si>
  <si>
    <t>58.19</t>
  </si>
  <si>
    <t>58.19.13.120</t>
  </si>
  <si>
    <t>17.23;
26.20.3;
32.99</t>
  </si>
  <si>
    <t>17.23.13.191;
26.20.22;
32.99.12.110</t>
  </si>
  <si>
    <t>73.11</t>
  </si>
  <si>
    <t>73.11.11</t>
  </si>
  <si>
    <t>18.12.12</t>
  </si>
  <si>
    <t>План закупок товаров, работ, услуг на 2026 год, участниками  которых  являются  только  субъекты  малого и среднего предпринимательства</t>
  </si>
  <si>
    <t>ГСО</t>
  </si>
  <si>
    <t>мин</t>
  </si>
  <si>
    <t>Конкурс</t>
  </si>
  <si>
    <t xml:space="preserve">ГСО </t>
  </si>
  <si>
    <t>Изготовление и поставка сувенирной  продукции (наборы с ежедневниками, ручками и флеш-накопителями)</t>
  </si>
  <si>
    <t>набор</t>
  </si>
  <si>
    <t>26.20.3;
32.99;
27.90;
27.40;
23.41</t>
  </si>
  <si>
    <t>26.20.22;
32.99.12.110;
27.90.9;
27.40.21.120;
23.41.11.110</t>
  </si>
  <si>
    <t>Изготовление и поставка брендированной имиджевой продукции</t>
  </si>
  <si>
    <t>г. Тайшет</t>
  </si>
  <si>
    <t>август 2026</t>
  </si>
  <si>
    <t>Услуги по техническому сопровождению контакт-центра
ООО "Иркутскэнергосбыт"</t>
  </si>
  <si>
    <t>Ремонт средств измерений (Счетчик электроэнергии однофазный электронный эталонный)</t>
  </si>
  <si>
    <t>Ремонт средств измерений (Вольтамперфазометр)</t>
  </si>
  <si>
    <t>Поставка бумаги для офисной техники формата А4 (2 полугодие 2026)</t>
  </si>
  <si>
    <t>Поставка бумаги для офисной техники формата А4  (1 полугодие 2027)</t>
  </si>
  <si>
    <t>Поставка бумаги для Печатного центра ООО "Иркутскэнергосбыт" (2 полугодие 2026)</t>
  </si>
  <si>
    <t>Поставка бумаги для Печатного центра ООО "Иркутскэнергосбыт" (1 полугодие 2027)</t>
  </si>
  <si>
    <t>г. Черемхово</t>
  </si>
  <si>
    <t>Изготовление и поставка сувенирной полиграфической продукции (календари, открытки)</t>
  </si>
  <si>
    <t>План закупок товаров, работ, услуг на 2027 год, участниками  которых  являются  только  субъекты  малого и среднего предпринимательства</t>
  </si>
  <si>
    <t>Ремонт средств измерений (Клещи токоизмерительные)</t>
  </si>
  <si>
    <t>77.29</t>
  </si>
  <si>
    <t>77.29.19</t>
  </si>
  <si>
    <t>Комплексная уборка служебных помещений и территории ООО "Иркутскэнергосбыт", расположенных по адресу: г.Братск, ул.25-лет Братскгэсстроя 37Б</t>
  </si>
  <si>
    <t>Комплексная уборка служебных помещений и территории ООО "Иркутскэнергосбыт", расположенных по адресам: Иркутск, ул. Байкальская, 259/1; г. Иркутск, ул. Байкальская, 259В</t>
  </si>
  <si>
    <t>Комплексная уборка служебных помещений и территории ООО "Иркутскэнергосбыт", расположенных по адресам: г.Иркутск,  ул.Байкальская 239 к 26а; г. Иркутск,  ул.Депутатская 83</t>
  </si>
  <si>
    <t>Комплексная уборка служебных помещений и территории ООО "Иркутскэнергосбыт", расположенных по адресам: г.Саянск, м-он Мирный №30 , п.Залари, ул.Ленина №105б, п. Ново-Нукутский, ул. Майская 29А</t>
  </si>
  <si>
    <t>Комплексная уборка служебных помещений и территории ООО "Иркутскэнергосбыт", расположенных по адресам: г. Нижнеудинск, ул. Октябрьская 1; п. Куйтун, ул. Карла Маркса 34Б</t>
  </si>
  <si>
    <t>г. Тулун</t>
  </si>
  <si>
    <t>Комплексная уборка служебных помещений и территории ООО "Иркутскэнергосбыт", расположенных по адресу: г.Тайшет, ул.Суворова 6А</t>
  </si>
  <si>
    <t>апрель 2027</t>
  </si>
  <si>
    <t>Оказание услуг по SMM-сопровождению аккаунтов компании в социальных сетях</t>
  </si>
  <si>
    <t>Услуги по техническому обслуживанию и ремонту аппаратно-программного комплекса системы управления очередью 
ООО "Иркутскэнергосбыт"</t>
  </si>
  <si>
    <t>62.01.11</t>
  </si>
  <si>
    <t>Обслуживание печатного оборудования (клик-контракт)</t>
  </si>
  <si>
    <t>1,65 руб. за напечатанный экземпляр (цена договора состоит из платежа за изготовленные экземпляры)</t>
  </si>
  <si>
    <t xml:space="preserve">Доставка Документов на территории городской и сельской местности в зоне обслуживания Мамско-Чуйского производственного участка Усть-Кутского отделения ООО «Иркутскэнергосбыт» </t>
  </si>
  <si>
    <t>Ремонт средств измерений (Секундомер механический, цифровой)</t>
  </si>
  <si>
    <t>Поставка бумаги для офисной техники формата А4 (2 полугодие 2027)</t>
  </si>
  <si>
    <t>Поставка бумаги для офисной техники формата А4  (1 полугодие 2028)</t>
  </si>
  <si>
    <t>Поставка бумаги для Печатного центра ООО "Иркутскэнергосбыт" (2 полугодие 2027)</t>
  </si>
  <si>
    <t>Поставка бумаги для Печатного центра ООО "Иркутскэнергосбыт" (1 полугодие 2028)</t>
  </si>
  <si>
    <t>ООО "Иркутскэнергосбыт"</t>
  </si>
  <si>
    <t>СТА</t>
  </si>
  <si>
    <t>33.13</t>
  </si>
  <si>
    <t>33.12.19.000</t>
  </si>
  <si>
    <t>Услуги по обслуживанию системы коммерческого учета электрической энергии (КУЭЭ) в многоквартирных домах в зоне деятельности ООО «Иркутскэнергосбыт»</t>
  </si>
  <si>
    <t>1,41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</si>
  <si>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Размещение рекламно-информационных материалов ООО «Иркутскэнергосбыт» на представительских папках Управления ГАУ МФЦ г. Иркутск</t>
  </si>
  <si>
    <t>82.99</t>
  </si>
  <si>
    <t>82.99.19</t>
  </si>
  <si>
    <t>81 778 приборов учёта</t>
  </si>
  <si>
    <t xml:space="preserve"> Доставка Документов в зоне обслуживания Левобережного, Правобережного отделений ООО «Иркутскэнергосбыт» (территория ООО «Южное управление ЖКС», ООО «Западное управление ЖКС», ООО «Северное управление ЖКС»)</t>
  </si>
  <si>
    <t>58.29.12</t>
  </si>
  <si>
    <t>ОХО</t>
  </si>
  <si>
    <t>43.21.10.210</t>
  </si>
  <si>
    <t>январь 2026</t>
  </si>
  <si>
    <t>74.10</t>
  </si>
  <si>
    <t>74.10.11</t>
  </si>
  <si>
    <t>Анализ предложения</t>
  </si>
  <si>
    <t>План закупок товаров, работ, услуг на 2028 год, участниками  которых  являются  только  субъекты  малого и среднего предпринимательства</t>
  </si>
  <si>
    <t>Подготовка и размещение видео-аудио информации в Иркутской области</t>
  </si>
  <si>
    <t xml:space="preserve">Изготовление и размещение информационных и рекламных материалов в печатных и электронных СМИ на территории Иркутской области </t>
  </si>
  <si>
    <t xml:space="preserve">кв. см. </t>
  </si>
  <si>
    <t xml:space="preserve">              47.64 </t>
  </si>
  <si>
    <t xml:space="preserve"> 47.64.10.000 </t>
  </si>
  <si>
    <t>33.20</t>
  </si>
  <si>
    <t>33.20.42.000</t>
  </si>
  <si>
    <t>62.02</t>
  </si>
  <si>
    <t>62.02.30</t>
  </si>
  <si>
    <t>Услуги по доработке аппаратно-программного комплекса системы управления очередью 
ООО "Иркутскэнергосбыт"</t>
  </si>
  <si>
    <t xml:space="preserve">Ремонт помещений фронт-офиса Левобережного отделения по Дизайн-решению г. Иркутск, ул.Розы Люксембург, 164/1 </t>
  </si>
  <si>
    <t xml:space="preserve">Ремонт помещений печатного центра по адресу: ул. Байкальская, 239 корп. 26а </t>
  </si>
  <si>
    <t>Ремонт помещений и элементов благоустройства по адресу: г. Иркутск, ул. Мухиной, 2Г</t>
  </si>
  <si>
    <t xml:space="preserve">Ремонт помещений, гаража и элементов благоустройства Восточного отделения ООО "Иркутскэнергосбыт" по адресу: Иркутская обл., п. Оса, ул.Сведлова, 83а </t>
  </si>
  <si>
    <t>Ремонт помещений офиса и гаража Тулунского отделения ООО "Иркутскэнергосбыт" по адресу: Иркутская обл., г. Тулун, пер. Энергетиков, 1А.</t>
  </si>
  <si>
    <t>Ремонт фасада по адресу: Иркутская обл., г. Черемхово, Ф.Патаки, 4</t>
  </si>
  <si>
    <t>Ремонт кровли, ремонт фасада, ремонт отмостки, ремонт асфальтобетонного покрытия  по адресу: Иркутская обл., г. Ангарск, ул. Трудовые Резервы, 34</t>
  </si>
  <si>
    <t>Ремонт помещений, гаража и элементов благоустройства Восточного отделения ООО "Иркутскэнергосбыт" по адресу: Иркутская обл., п. Баяндай, ул. Энергетиков, 1</t>
  </si>
  <si>
    <t>п. Баяндай</t>
  </si>
  <si>
    <t>Ремонт элементов благоустройства Восточного отделения ООО "Иркутскэнергосбыт" по адресу: Иркутская обл., с. Еланцы, ул. Пенкальского, д.4А</t>
  </si>
  <si>
    <t>Ремонт помещений фронт-офиса  Сервисного центра по Дизайн-решению по адресу: г. Иркутск, ул. Байкальская 259</t>
  </si>
  <si>
    <t>Ремонт помещений фронт-офиса по Дизайн-решению по адресу: Иркутская обл., г. Ангарск, кв. 89, д. 37</t>
  </si>
  <si>
    <t>Ремонт  помещений, гаража и элементов благоустройства Тайшетского отделения ООО "Иркутскэнергосбыт" Иркутская обл., р.п. Чунский, ул. 50 лет Октября, 109-Г</t>
  </si>
  <si>
    <t>р.п. Чуна</t>
  </si>
  <si>
    <t>Ремонт помещений фронт-офиса Ангарского отделения по Дизайн-решению по адресу: г. Ангарск, квартал 89, д.37</t>
  </si>
  <si>
    <t>Ремонт фасада Ангарского отделения по Дизайн-решению по адресу: г. Ангарск, квартал 89, д.37</t>
  </si>
  <si>
    <t xml:space="preserve">Ремонт помещений Черемховского отделения ООО "Иркутскэнергосбыт" по адресу: г. Черемхово, ул.Ф.Патаки 4А  </t>
  </si>
  <si>
    <t xml:space="preserve">Ремонт помещений  Тайшетского отделения ООО "Иркутскэнергосбыт" по адресу: г.Тайшет, ул.Суворова, 6а </t>
  </si>
  <si>
    <t>Ремонт помещений административного здания Шелеховского отделения                          ООО "Иркутскэнергосбыт" по адресу: Иркутская обл., г. Шелехов, 4 мкр., д. 93А</t>
  </si>
  <si>
    <t xml:space="preserve">Ремонт помещений Правобережного отделения ООО "Иркутскэнергосбыт" по адресу: Иркутская обл., г. Иркутск, ул. Байкальская, 259-в </t>
  </si>
  <si>
    <t>Монтаж и пуско-наладка пожарно-охранной сигнализации нежилого  здания  (административное здание, инв. №ИЭС000362773)  и нежилого здания (гараж, инв. №ИЭС000362774) Иркутская область, Баяндаевский р-он, с. Баяндай, ул. Энергетиков, д.1</t>
  </si>
  <si>
    <t>Иркутская область, Баяндаевский р-он, 
с. Баяндай</t>
  </si>
  <si>
    <t>Монтаж и пуско-наладка пожарно-охранной сигнализации одноэтажного нежилого здания из калиброванного бруса (инв. №ИЭС000363333)  и нежилого здания (гараж, инв. №ИЭС000363287) Иркутская область, Усть-Удинский р-он, п. Усть-Уда, ул. Лермонтова, д.1А</t>
  </si>
  <si>
    <t>Иркутская область, Усть-Удинский р-он, 
п. Усть-Уда</t>
  </si>
  <si>
    <t>Монтаж и пуско-наладка пожарно-охранной сигнализации нежилого  здания  (административное здание, инв. №ИЭС000362969)  и нежилого здания (гараж, инв. №ИЭС000362970) Иркутская область, Аларский р-он, п. Кутулик, ул. Советская, 49А</t>
  </si>
  <si>
    <t>Иркутская область, Аларский р-он, 
п. Кутулик</t>
  </si>
  <si>
    <t>Монтаж и пуско-наладка пожарно-охранной сигнализации нежилого  здания  (административное здание, инв. №ИЭС000362760)  и нежилого здания (гараж, инв. №ИЭС000362761) Иркутская область, Заларинский р-он, п. Залари, ул. Ленина, д. 105Б</t>
  </si>
  <si>
    <t xml:space="preserve"> Иркутская область, Заларинский р-он, 
п. Залари</t>
  </si>
  <si>
    <t>Монтаж и пуско-наладка пожарно-охранной сигнализации нежилого  здания  (административное здание, инв. №ИЭС000360770)  и нежилого здания (гараж, инв. №ИЭС000360771) Иркутская область, Нукутский р-он, п. Новонукутский, ул. Майская, д. 29А</t>
  </si>
  <si>
    <t>Иркутская область, Нукутский р-он, п. Новонукутский</t>
  </si>
  <si>
    <t>006</t>
  </si>
  <si>
    <t>метр</t>
  </si>
  <si>
    <t>Реконструкция нежилого 2-х этажного здания по адресу: г. Ангарск, квартал 89, д. 37 (инв. №ИЭС000363054) - строительство пристроя</t>
  </si>
  <si>
    <t>Строительство модульного административно-хозяйственного здания (склад, архив, кабинеты) по адресу: Иркутская обл., Иркутский р-он,  с. Хомутово, ул.Некрасова, д.2</t>
  </si>
  <si>
    <t>Иркутская обл., Иркутский р-он,  с. Хомутово</t>
  </si>
  <si>
    <t>Монтаж и пуско-наладка пожарно-охранной сигнализации нежилого  здания  (административное здание, инв. №ИЭС000363331)  и нежилого здания (гараж, инв. №ИЭС000363286) Иркутская область, Куйтунский р-он, п. Куйтун, ул. Карла Маркса, д. 34 "б"</t>
  </si>
  <si>
    <t>Иркутская область, Куйтунский р-он, 
п. Куйтун</t>
  </si>
  <si>
    <t>Монтаж и пуско-наладка пожарно-охранной сигнализации нежилого  здания  (административно-бытового корпуса, инв. №ИЭС000363283)  Иркутская область, Качугский р-он, п. Качуг, ул. Еловая, д. 11</t>
  </si>
  <si>
    <t xml:space="preserve"> Иркутская область, Качугский р-он, п. Качуг</t>
  </si>
  <si>
    <t>Монтаж и пуско-наладка пожарно-охранной сигнализации нежилого  здания  (административное здание, инв. №ИЭС000363536)  и нежилое здание (гараж, инв. №ИЭС000363537) Иркутская область, Братский р-он, с. Покосное, ул. Южная, 33А</t>
  </si>
  <si>
    <t>Иркутская область, Братский р-он, 
с. Покосное</t>
  </si>
  <si>
    <t>Монтаж и пуско-наладка пожарно-охранной сигнализации нежилого  здания  (административное здание, инв. №ИЭС000363539)  и нежилое здание (гараж, инв. №ИЭС000363540) Иркутская область, Чунский р-он, п. Чунский, ул. 50 лет Октября, строен. 109 Г</t>
  </si>
  <si>
    <t>Иркутская область, Чунский р-он, 
п. Чунский</t>
  </si>
  <si>
    <t>Иркутская обл., Жигаловский р-он, 
п. Жигалово</t>
  </si>
  <si>
    <t>Строительные работы по  асфальтированию парковки  Ангарского отделения по адресу: Иркутская обл., г. Ангарск, ул. Трудовые резервы, 34</t>
  </si>
  <si>
    <t>Монтаж и пуско-наладка пожарно-охранной сигнализации нежилого  одноэтажного здания  (инв. №ИЭС000364216)  и закрытой автомобильной стоянки (инв. №ИЭС000364546) Иркутская область, Ольхонский р-он, с. Еланцы, ул. Пенкальского, д. 4А</t>
  </si>
  <si>
    <t>Иркутская область, Ольхонский р-он, с. Еланцы</t>
  </si>
  <si>
    <t>Реконструкция нежилого  здания  (административно-бытового корпуса, инв. №ИЭС000363283)  Иркутская область, Качугский р-он, п. Качуг, ул. Еловая, д. 11 - (строительство систем инженерного обеспечения здания)</t>
  </si>
  <si>
    <t>Реконструкция  нежилого здания  (адм. здание инв. №ИЭС000362971) Иркутская область, Осинский р-он, с. Оса, ул. Свердлова, д. 83А - (строительство систем инженерного обеспечения здания)</t>
  </si>
  <si>
    <t xml:space="preserve"> Иркутская область, Осинский р-он, с. Оса</t>
  </si>
  <si>
    <t>Реконструкция  нежилого здания  (адм. здание инв. №ИЭС000362743)  Иркутская область, Боханский р-он, пос. Бохан, ул. К. Маркса, 2Г- (строительство систем инженерного обеспечения здания)</t>
  </si>
  <si>
    <t>Иркутская область, 
Боханский р-он, пос. Бохан</t>
  </si>
  <si>
    <t>Строительство административного здания и гаража в г. Тайшет</t>
  </si>
  <si>
    <t>Иркутская область, Тайшетский р-он, 
г. Тайшет</t>
  </si>
  <si>
    <t>Комплексная уборка служебных помещений  ООО "Иркутскэнергосбыт", расположенных по адресу: Иркутская область, г. Вихоревка, ул. Ленина, 24. пом.1014</t>
  </si>
  <si>
    <t>г.Вихоревка</t>
  </si>
  <si>
    <t>Комплексная уборка служебных помещений и крыльца ООО "Иркутскэнергосбыт", расположенных по адресу: Иркутская область, г. Братск, ул. Маршала Жукова, 3, пом.1010,1011</t>
  </si>
  <si>
    <t>г.Братск</t>
  </si>
  <si>
    <t>Поставка фискальных накопителей для ККМ на 2026 год</t>
  </si>
  <si>
    <t>Поставка фискальных накопителей для ККМ на 2027 год</t>
  </si>
  <si>
    <t>Поставка бумаги для офисной техники формата А4 (2 полугодие 2028)</t>
  </si>
  <si>
    <t>Поставка бумаги для офисной техники формата А4  (1 полугодие 2029)</t>
  </si>
  <si>
    <t>Поставка бумаги для Печатного центра ООО "Иркутскэнергосбыт" (2 полугодие 2028)</t>
  </si>
  <si>
    <t>Поставка бумаги для Печатного центра ООО "Иркутскэнергосбыт" (1 полугодие 2029)</t>
  </si>
  <si>
    <t>Лицензии: Редактор документов для СРМ Битрикс 24 (лицензия пользователя)</t>
  </si>
  <si>
    <t>Разработка дизайн-проекта для фронт-офиса по адресу: фронт-офиса г. Ангарск, кв-л 89, дом 37,  площадью 248 кв.м.</t>
  </si>
  <si>
    <t>Обновление программного обеспечения до версии 5.5 СУО Дамаск</t>
  </si>
  <si>
    <t>Модернизация сервера СУО (на 20 лицензий), доработка передачи информации из СУО ДАМАС в CRM Битрикс 24</t>
  </si>
  <si>
    <t>Программа для ЭВМ "1С-Битрикс24". Продление лицензии Энтерпрайз (1000 пользователей).</t>
  </si>
  <si>
    <t>Программа для ЭВМ "1С-Битрикс24". Продление расширения лицензии Энтерпрайз (1000 пользователей).</t>
  </si>
  <si>
    <t>111 834 точки учета</t>
  </si>
  <si>
    <t>Модернизация АИИС КУЭ ОРЭМ</t>
  </si>
  <si>
    <t>0,91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</si>
  <si>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1,49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</si>
  <si>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1,91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</si>
  <si>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3,37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</si>
  <si>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8,96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</si>
  <si>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5,59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</si>
  <si>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2,86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</si>
  <si>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4,74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</si>
  <si>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4,53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</si>
  <si>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11,59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</si>
  <si>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8,43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</si>
  <si>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 xml:space="preserve">Снятие контрольных показаний индивидуальных приборов учёта холодной воды, горячей воды, электроэнергии в г. Усть-Илимск </t>
  </si>
  <si>
    <t xml:space="preserve">г. Усть-Илимск </t>
  </si>
  <si>
    <t>Работы по разработке программного обеспечения для учета и обновления данных о физических лицах, признанных несостоятельными (банкротами)</t>
  </si>
  <si>
    <t>Поставка фискальных накопителей для ККМ на 2028 год</t>
  </si>
  <si>
    <t xml:space="preserve">Ремонт помещений, гаража и элементов благоустройства Восточного отделения ООО "Иркутскэнергосбыт" по адресу: Иркутская обл., п. Оса, ул.Свердлова, 83а </t>
  </si>
  <si>
    <t xml:space="preserve">ОХО </t>
  </si>
  <si>
    <t>Комплексная уборка служебных помещений   ООО "Иркутскэнергосбыт", расположенных по адресу: г. Иркутск, ул. Байкальская 239к26а</t>
  </si>
  <si>
    <t>Комплексная уборка служебных помещений и территории Тулунского отделения ООО "Иркутскэнергосбыт", расположенных по адресам: г. Нижнеудинск, ул. Октябрьская 1, п. Куйтун, ул. Карла Маркса 34Б</t>
  </si>
  <si>
    <t>Комплексная уборка служебных помещений Усольского отделения ООО "Иркутскэнергосбыт", расположенных по адресу: г. Усолье-Сибирское, ул. Менделеева 71</t>
  </si>
  <si>
    <t>г. Усолье-Сибирское</t>
  </si>
  <si>
    <t>Комплексная уборка служебных помещений Восточного отделения ООО "Иркутскэнергосбыт", расположенных по адресу:г. Иркутск, Байкальская 259</t>
  </si>
  <si>
    <t>Комплексная уборка служебных помещений Восточного отделения ООО "Иркутскэнергосбыт", расположенных по адресу: Еланцы, Пенкальского 4</t>
  </si>
  <si>
    <t>Изменена строка 39 (колонки 5 и 11); добавлены строки 87-93.</t>
  </si>
  <si>
    <t>Инженер Договорного отдела</t>
  </si>
  <si>
    <t>М.В. Сальманова</t>
  </si>
  <si>
    <t>Аренда грязезащитных ковров в офисах ООО "Иркутскэнергосбыт", расположенных в г. Иркутск</t>
  </si>
  <si>
    <t>апрель  2026</t>
  </si>
  <si>
    <t>ШО</t>
  </si>
  <si>
    <t xml:space="preserve">  г. Иркутск </t>
  </si>
  <si>
    <t xml:space="preserve">Комплексная уборка служебных помещений  офиса Шелеховского отделения ООО "Иркутскэнергосбыт", расположенных по адресу:г. Шелехов, пр-т Строителей и монтажников, 15А </t>
  </si>
  <si>
    <t>Комплексная уборка служебных помещений  и прилегающей территории офиса Шелеховского отделения ООО "Иркутскэнергосбыт", расположенных по адресу:г. Шелехов, мкр 4-й, дом 93А</t>
  </si>
  <si>
    <t>200,00
(территория  46,00)</t>
  </si>
  <si>
    <t>Монтаж и пуско-наладка пожарно-охранной сигнализации в нежилом трехэтажном здании с цокольным этажом (инв. ИЭС000363582), расположенном по адресу: Иркутская обл., г. Иркутск, ул. Байкальская, д. 259</t>
  </si>
  <si>
    <t>46.69.7</t>
  </si>
  <si>
    <t>26.51.63</t>
  </si>
  <si>
    <t>ноябрь 2027</t>
  </si>
  <si>
    <t xml:space="preserve">Анализ предложений </t>
  </si>
  <si>
    <t>нет</t>
  </si>
  <si>
    <t>Строительство объектов 
«Коммерческий учет электрической энергии и устройств сбора и передачи данных в многоквартирных домах в зоне деятельности ООО «Иркутскэнергосбыт» Восточное отделение; Киренское отделение; Саянское отделение; Тулунское отделение; Черемховское отделение; Шелеховское отделение» и модернизация объектов «Коммерческий учет электрической энергии и устройств сбора и передачи данных в многоквартирных домах в зоне деятельности ООО «Иркутскэнергосбыт» Ангарское отделение; Братское отделение; Левобережное отделение; Нижнеилимское отделение; Правобережное отделение; Тайшетское отделение; Усть-Илимское отделение; Усть-Кутское отделение; Усольское отделение».</t>
  </si>
  <si>
    <t>Исключается при расчёте СМСП</t>
  </si>
  <si>
    <t>Комплексная уборка служебных помещений офиса Усть-Илимского отделения ООО "Иркутскэнергосбыт", расположенных по адресу: г. Усть-Илимск, ул. К.Маркса,35</t>
  </si>
  <si>
    <t>96
(257)</t>
  </si>
  <si>
    <t>Дополнен строками 96-98.</t>
  </si>
  <si>
    <t>Дополнен строками 94-95.</t>
  </si>
  <si>
    <t>Ремонт нежилых арендованных помещений по адресу: Иркутская обл., г. Усть-Кут, ул. Кирова, 23</t>
  </si>
  <si>
    <t>г. Усть-Кут</t>
  </si>
  <si>
    <t>БО</t>
  </si>
  <si>
    <t>45.2</t>
  </si>
  <si>
    <t>45.20</t>
  </si>
  <si>
    <t>Техническое обслуживание и ремонт автотранспорта Братского отделения ООО "Иркутскэнергосбыт"</t>
  </si>
  <si>
    <t>невозможно указать объем</t>
  </si>
  <si>
    <t>апрель 2026</t>
  </si>
  <si>
    <t>Дополнен строками 99-100.</t>
  </si>
  <si>
    <t>Комплексная уборка служебных помещений   ООО "Иркутскэнергосбыт", расположенных по адресу: г. Иркутск, ул. Депутатская, 83 (3 этаж)</t>
  </si>
  <si>
    <t>Комплексная уборка служебных помещений  ООО "Иркутскэнергосбыт", расположенных по адресу: г. Иркутск, ул. Депутатская, 83 (3 этаж)</t>
  </si>
  <si>
    <t>Исключены строки 36-38 и 40; добавлена строка 101.</t>
  </si>
  <si>
    <t>43.22</t>
  </si>
  <si>
    <t>43.22.12</t>
  </si>
  <si>
    <t>шт</t>
  </si>
  <si>
    <t>март  2026</t>
  </si>
  <si>
    <t>май 2026</t>
  </si>
  <si>
    <t xml:space="preserve">Поставка и монтаж кондиционеров в арендуемых помещениях, расположенных по адресу: Иркутская область, муниципальный район Шелеховский, городское поселение Шелеховское, город Шелехов, проспект Строителей и монтажников, здание 15а </t>
  </si>
  <si>
    <t xml:space="preserve">Поставка и монтаж кондиционеров в арендуемых помещениях, расположенных по адресу: Иркутская область, муниципальный район Шелеховский, городское поселение Шелеховское, город Шелехов, проспект Строителей и монтажников, здание 15а  </t>
  </si>
  <si>
    <t>Комплексная уборка служебных помещений и крыльца ООО "Иркутскэнергосбыт", расположенных по адресу: Иркутская область, г. Братск, ул. Маршала Жукова, 3, пом.1010, 1011</t>
  </si>
  <si>
    <t>Строительство модульного административного здания и закрытой стоянки по адресу: Иркутская обл., Жигаловский р-он, п. Жигалово (строительство систем инженерного обеспечения здания)</t>
  </si>
  <si>
    <t>43.91</t>
  </si>
  <si>
    <t>43.91.1</t>
  </si>
  <si>
    <t>Ремонт кровли в нежилом административном 4-х этажном здании (в т.ч. 1 подземный) с кадастровым номером 38:36:000024:4678 по адресу: Иркутская обл., г. Иркутск, ул Байкальская, 259</t>
  </si>
  <si>
    <t>Ремонт нежилых помещений в нежилом административном 4-х этажном здании (в т.ч. 1 подземный) с кадастровым номером 38:36:000024:4678 по адресу: Иркутская обл., г. Иркутск, ул Байкальская , 259</t>
  </si>
  <si>
    <t>июль 2026</t>
  </si>
  <si>
    <t>Дополнен строками 102-103.</t>
  </si>
  <si>
    <t>Дополнен строкой 104 (по результатам несостоявшейся закупки объявляется повторно)</t>
  </si>
  <si>
    <t>апр. 26</t>
  </si>
  <si>
    <t>апр. 27</t>
  </si>
  <si>
    <t>Дополнен строками 105-107.</t>
  </si>
  <si>
    <t>33.13.19.000</t>
  </si>
  <si>
    <t>Штука</t>
  </si>
  <si>
    <t>анализ предложений</t>
  </si>
  <si>
    <t>Да</t>
  </si>
  <si>
    <t xml:space="preserve">Ремонт помещений фронт-офиса по Дизайн-проекту, текущий ремонт помещений 2 этажа, тамбура Братского отделения ООО "Иркутскэнергосбыт" по адресу: Иркутская область, г. Братск, ул. Холоднова , д.11 </t>
  </si>
  <si>
    <t>Ремонт арендованных помещений № 305, 706 в здании административно-торгового корпуса по адресу: г. Иркутск, ул. Лермонтова, 257 (БЦ "Академический)</t>
  </si>
  <si>
    <t xml:space="preserve">Оказание услуг по техническому обслуживанию телеметрического оборудования Автоматизированной системы коммерческого учета тепловой энергии (АСКУТЭ) </t>
  </si>
  <si>
    <t>43.29.19.130</t>
  </si>
  <si>
    <t>056</t>
  </si>
  <si>
    <t>Установка рольставен в арендованных нежилых помещениях в здании по адресу: Иркутская обл., г. Иркутск, проезд Юрия Тена, д. 19</t>
  </si>
  <si>
    <t>июнь 2027</t>
  </si>
  <si>
    <t>май.26</t>
  </si>
  <si>
    <t>45 точек измерений
Исключается при расчёте СМСП</t>
  </si>
  <si>
    <t xml:space="preserve"> Доставка Документов в зоне обслуживания Левобережного отделения ООО «Иркутскэнергосбыт» (Свердловский, Ленинский округа, примыкающие к ним населенные пункты Иркутского района, кроме зон обслуживания ООО «Южное УЖКС», ООО «Западное УЖКС», ООО «Северное УЖКС»)</t>
  </si>
  <si>
    <t xml:space="preserve"> Доставка Документов в зоне обслуживания Правобережного отделения ООО «Иркутскэнергосбыт»  (Правобережный, Октябрьский округа, примыкающие к ним населенные пункты Иркутского района, кроме зон обслуживания ООО «Южное УЖКС», ООО «Западное УЖКС», ООО «Северное УЖКС»)</t>
  </si>
  <si>
    <t>Исключены строки 73-76; внесены изменения в строки 68 и 69 (колонки 5, 11, 12, 13); внесены изменения в строки 67, 70-72  и 77-84 (колонки 11, 12, 13); добавлена строка 108.</t>
  </si>
  <si>
    <t>Внесены изменения в строку 33 (колонки 5, 8, 11-13).</t>
  </si>
  <si>
    <t>Комплекс строительно-монтажных Работ по замене существующего ограждения на новое - "Ограждение территории с откатными воротами на территории Транспортного цеха ООО "Иркутскэнергосбыт"" по адресу: Иркутская область, г. Иркутск, ул. Мухиной,  2 Г</t>
  </si>
  <si>
    <t>План закупок товаров, работ, услуг на 2026 год (Закупок у СМСП на 2026-2028 годы)</t>
  </si>
  <si>
    <t>Услуги по обновлению и модернизации системы элекронной очереди ООО "Иркутскэнергосбыт"</t>
  </si>
  <si>
    <t>АО</t>
  </si>
  <si>
    <t>Комплексная уборка служебных помещений и территории ООО "Иркутскэнергосбыт", расположенных по адресу: Иркутская обл., Братский      р-н, с. Покосное, ул. Южная, д.33</t>
  </si>
  <si>
    <t>Техническое обслуживание и ремонт автотранспорта Ангарского отделения ООО "Иркутскэнергосбыт"</t>
  </si>
  <si>
    <t>июнь 2026</t>
  </si>
  <si>
    <t>43.21.10</t>
  </si>
  <si>
    <t>Модернизация структурированной кабельной системы (СКС)  (инв. №ИЭС000363847) в помещениях Братского отделения ООО "Иркутскэнергосбыт" по адресу: Иркутская обл., г.Братск, ж.р. Энергетик, ул. Холоднова, д. 11</t>
  </si>
  <si>
    <t>904</t>
  </si>
  <si>
    <t>рабочее место</t>
  </si>
  <si>
    <t>42.99</t>
  </si>
  <si>
    <t>42.99.29</t>
  </si>
  <si>
    <t>Ремонт элементов благоустройства территории Нукутского производственного участка Саянского отделения ООО "Иркутскэнергосбыт" по адресу: Иркутская обл., п. Новонукутский, ул. Майская, 29 а</t>
  </si>
  <si>
    <t>`055</t>
  </si>
  <si>
    <t>п. Новонукутский</t>
  </si>
  <si>
    <t>Внесены изменения в строку 12 (колонки 5, 11-13) и в строку 46 (колонки 8, 11 и 12); исключена строка 14; добавлены строки 109-112.</t>
  </si>
  <si>
    <t>от 11.06.2026  № 260</t>
  </si>
  <si>
    <t>Услуги по обновлению и модернизации системы электронной очереди ООО "Иркутскэнергосбыт"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</si>
</sst>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mmmm\ yyyy;@"/>
    <numFmt numFmtId="167" formatCode="_(* #,##0.00_);_(* \(#,##0.00\);_(* &quot;-&quot;??_);_(@_)"/>
    <numFmt numFmtId="168" formatCode="_-* #,##0.00\ _р_._-;\-* #,##0.00\ _р_._-;_-* &quot;-&quot;??\ _р_._-;_-@_-"/>
    <numFmt numFmtId="169" formatCode="#,##0.0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8"/>
      <name val="Arial"/>
      <family val="2"/>
    </font>
    <font>
      <sz val="11"/>
      <color indexed="8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sz val="8"/>
      <name val="Arial Cyr"/>
      <charset val="204"/>
    </font>
    <font>
      <strike/>
      <sz val="14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9">
    <xf numFmtId="0" fontId="0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9" fillId="3" borderId="0" applyNumberFormat="0" applyBorder="0" applyAlignment="0" applyProtection="0"/>
    <xf numFmtId="0" fontId="11" fillId="20" borderId="1" applyNumberFormat="0" applyAlignment="0" applyProtection="0"/>
    <xf numFmtId="0" fontId="16" fillId="21" borderId="2" applyNumberFormat="0" applyAlignment="0" applyProtection="0"/>
    <xf numFmtId="0" fontId="20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7" borderId="1" applyNumberFormat="0" applyAlignment="0" applyProtection="0"/>
    <xf numFmtId="0" fontId="21" fillId="0" borderId="6" applyNumberFormat="0" applyFill="0" applyAlignment="0" applyProtection="0"/>
    <xf numFmtId="0" fontId="18" fillId="22" borderId="0" applyNumberFormat="0" applyBorder="0" applyAlignment="0" applyProtection="0"/>
    <xf numFmtId="0" fontId="24" fillId="23" borderId="7" applyNumberFormat="0" applyFont="0" applyAlignment="0" applyProtection="0"/>
    <xf numFmtId="0" fontId="10" fillId="20" borderId="8" applyNumberFormat="0" applyAlignment="0" applyProtection="0"/>
    <xf numFmtId="0" fontId="17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8" applyNumberFormat="0" applyAlignment="0" applyProtection="0"/>
    <xf numFmtId="0" fontId="10" fillId="20" borderId="8" applyNumberFormat="0" applyAlignment="0" applyProtection="0"/>
    <xf numFmtId="0" fontId="10" fillId="20" borderId="8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164" fontId="7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0" borderId="0"/>
    <xf numFmtId="0" fontId="7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5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24" fillId="0" borderId="0"/>
    <xf numFmtId="0" fontId="7" fillId="0" borderId="0"/>
    <xf numFmtId="0" fontId="24" fillId="0" borderId="0"/>
    <xf numFmtId="0" fontId="35" fillId="0" borderId="0"/>
    <xf numFmtId="0" fontId="7" fillId="0" borderId="0"/>
    <xf numFmtId="0" fontId="28" fillId="0" borderId="0"/>
    <xf numFmtId="0" fontId="24" fillId="0" borderId="0"/>
    <xf numFmtId="0" fontId="5" fillId="0" borderId="0"/>
    <xf numFmtId="0" fontId="27" fillId="0" borderId="0"/>
    <xf numFmtId="0" fontId="5" fillId="0" borderId="0"/>
    <xf numFmtId="0" fontId="29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23" borderId="7" applyNumberFormat="0" applyFon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186">
    <xf numFmtId="0" fontId="0" fillId="0" borderId="0" xfId="0"/>
    <xf numFmtId="0" fontId="32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 vertical="center" wrapText="1"/>
    </xf>
    <xf numFmtId="0" fontId="31" fillId="24" borderId="0" xfId="0" applyFont="1" applyFill="1" applyAlignment="1">
      <alignment horizontal="center" vertical="center" wrapText="1"/>
    </xf>
    <xf numFmtId="4" fontId="31" fillId="24" borderId="0" xfId="0" applyNumberFormat="1" applyFont="1" applyFill="1" applyAlignment="1">
      <alignment horizontal="center" vertical="center" wrapText="1"/>
    </xf>
    <xf numFmtId="166" fontId="31" fillId="24" borderId="0" xfId="0" applyNumberFormat="1" applyFont="1" applyFill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31" fillId="25" borderId="1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24" borderId="0" xfId="160" applyFont="1" applyFill="1" applyBorder="1" applyAlignment="1">
      <alignment horizontal="center" vertical="center" wrapText="1"/>
    </xf>
    <xf numFmtId="0" fontId="30" fillId="0" borderId="0" xfId="160" applyFont="1" applyFill="1" applyBorder="1" applyAlignment="1">
      <alignment horizontal="center" vertical="center" wrapText="1"/>
    </xf>
    <xf numFmtId="0" fontId="31" fillId="24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3" fontId="30" fillId="24" borderId="0" xfId="160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center" vertical="center" wrapText="1"/>
    </xf>
    <xf numFmtId="0" fontId="32" fillId="24" borderId="0" xfId="0" applyFont="1" applyFill="1" applyBorder="1" applyAlignment="1">
      <alignment horizontal="center" vertical="center" wrapText="1"/>
    </xf>
    <xf numFmtId="0" fontId="31" fillId="27" borderId="10" xfId="160" applyFont="1" applyFill="1" applyBorder="1" applyAlignment="1">
      <alignment horizontal="center" vertical="center" wrapText="1"/>
    </xf>
    <xf numFmtId="0" fontId="31" fillId="27" borderId="10" xfId="0" applyFont="1" applyFill="1" applyBorder="1" applyAlignment="1">
      <alignment horizontal="left" vertical="center" wrapText="1"/>
    </xf>
    <xf numFmtId="0" fontId="31" fillId="27" borderId="10" xfId="0" applyFont="1" applyFill="1" applyBorder="1" applyAlignment="1">
      <alignment horizontal="center" vertical="center" wrapText="1"/>
    </xf>
    <xf numFmtId="3" fontId="31" fillId="27" borderId="10" xfId="0" applyNumberFormat="1" applyFont="1" applyFill="1" applyBorder="1" applyAlignment="1">
      <alignment horizontal="center" vertical="center" wrapText="1"/>
    </xf>
    <xf numFmtId="4" fontId="31" fillId="27" borderId="10" xfId="0" applyNumberFormat="1" applyFont="1" applyFill="1" applyBorder="1" applyAlignment="1">
      <alignment horizontal="center" vertical="center" wrapText="1"/>
    </xf>
    <xf numFmtId="0" fontId="31" fillId="26" borderId="10" xfId="16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 wrapText="1"/>
    </xf>
    <xf numFmtId="3" fontId="31" fillId="26" borderId="10" xfId="0" applyNumberFormat="1" applyFont="1" applyFill="1" applyBorder="1" applyAlignment="1">
      <alignment horizontal="center" vertical="center" wrapText="1"/>
    </xf>
    <xf numFmtId="4" fontId="31" fillId="26" borderId="10" xfId="0" applyNumberFormat="1" applyFont="1" applyFill="1" applyBorder="1" applyAlignment="1">
      <alignment horizontal="center" vertical="center" wrapText="1"/>
    </xf>
    <xf numFmtId="3" fontId="31" fillId="24" borderId="0" xfId="0" applyNumberFormat="1" applyFont="1" applyFill="1" applyBorder="1" applyAlignment="1">
      <alignment horizontal="center" vertical="center" wrapText="1"/>
    </xf>
    <xf numFmtId="0" fontId="31" fillId="24" borderId="0" xfId="0" applyFont="1" applyFill="1" applyBorder="1" applyAlignment="1">
      <alignment horizontal="left" vertical="center" wrapText="1"/>
    </xf>
    <xf numFmtId="0" fontId="31" fillId="25" borderId="10" xfId="0" applyFont="1" applyFill="1" applyBorder="1" applyAlignment="1">
      <alignment horizontal="left" vertical="center" wrapText="1"/>
    </xf>
    <xf numFmtId="3" fontId="31" fillId="25" borderId="10" xfId="0" applyNumberFormat="1" applyFont="1" applyFill="1" applyBorder="1" applyAlignment="1">
      <alignment horizontal="center" vertical="center" wrapText="1"/>
    </xf>
    <xf numFmtId="4" fontId="31" fillId="25" borderId="10" xfId="0" applyNumberFormat="1" applyFont="1" applyFill="1" applyBorder="1" applyAlignment="1">
      <alignment horizontal="center" vertical="center" wrapText="1"/>
    </xf>
    <xf numFmtId="49" fontId="31" fillId="25" borderId="10" xfId="0" applyNumberFormat="1" applyFont="1" applyFill="1" applyBorder="1" applyAlignment="1">
      <alignment horizontal="center" vertical="center" wrapText="1"/>
    </xf>
    <xf numFmtId="0" fontId="31" fillId="25" borderId="10" xfId="16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left" vertical="center"/>
    </xf>
    <xf numFmtId="0" fontId="36" fillId="0" borderId="11" xfId="0" applyFont="1" applyFill="1" applyBorder="1" applyAlignment="1">
      <alignment horizontal="center" vertical="center" wrapText="1"/>
    </xf>
    <xf numFmtId="0" fontId="31" fillId="0" borderId="0" xfId="16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49" fontId="31" fillId="0" borderId="0" xfId="16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4" fontId="32" fillId="0" borderId="0" xfId="0" applyNumberFormat="1" applyFont="1" applyFill="1" applyAlignment="1">
      <alignment horizontal="center" vertical="center" wrapText="1"/>
    </xf>
    <xf numFmtId="4" fontId="30" fillId="28" borderId="11" xfId="0" applyNumberFormat="1" applyFont="1" applyFill="1" applyBorder="1" applyAlignment="1">
      <alignment horizontal="center" vertical="center" wrapText="1"/>
    </xf>
    <xf numFmtId="4" fontId="30" fillId="25" borderId="11" xfId="0" applyNumberFormat="1" applyFont="1" applyFill="1" applyBorder="1" applyAlignment="1">
      <alignment vertical="center" wrapText="1"/>
    </xf>
    <xf numFmtId="0" fontId="36" fillId="0" borderId="0" xfId="0" applyFont="1" applyFill="1" applyAlignment="1">
      <alignment horizontal="left"/>
    </xf>
    <xf numFmtId="0" fontId="31" fillId="24" borderId="0" xfId="0" applyFont="1" applyFill="1" applyAlignment="1">
      <alignment horizontal="left" vertical="center" wrapText="1"/>
    </xf>
    <xf numFmtId="4" fontId="31" fillId="24" borderId="0" xfId="0" applyNumberFormat="1" applyFont="1" applyFill="1" applyBorder="1" applyAlignment="1">
      <alignment horizontal="center" vertical="center" wrapText="1"/>
    </xf>
    <xf numFmtId="0" fontId="33" fillId="24" borderId="0" xfId="0" applyFont="1" applyFill="1" applyAlignment="1">
      <alignment horizontal="center" vertical="center" wrapText="1"/>
    </xf>
    <xf numFmtId="0" fontId="33" fillId="24" borderId="0" xfId="0" applyFont="1" applyFill="1" applyAlignment="1">
      <alignment horizontal="left" vertical="center" wrapText="1"/>
    </xf>
    <xf numFmtId="0" fontId="33" fillId="24" borderId="0" xfId="0" applyFont="1" applyFill="1" applyAlignment="1">
      <alignment horizontal="right" vertical="center" wrapText="1"/>
    </xf>
    <xf numFmtId="2" fontId="30" fillId="24" borderId="11" xfId="0" applyNumberFormat="1" applyFont="1" applyFill="1" applyBorder="1" applyAlignment="1">
      <alignment horizontal="right" vertical="center" wrapText="1"/>
    </xf>
    <xf numFmtId="0" fontId="33" fillId="24" borderId="0" xfId="0" applyFont="1" applyFill="1" applyAlignment="1">
      <alignment vertical="center" wrapText="1"/>
    </xf>
    <xf numFmtId="0" fontId="31" fillId="24" borderId="0" xfId="160" applyFont="1" applyFill="1" applyBorder="1" applyAlignment="1">
      <alignment horizontal="center" vertical="center" wrapText="1"/>
    </xf>
    <xf numFmtId="49" fontId="31" fillId="24" borderId="0" xfId="160" applyNumberFormat="1" applyFont="1" applyFill="1" applyBorder="1" applyAlignment="1">
      <alignment horizontal="center" vertical="center" wrapText="1"/>
    </xf>
    <xf numFmtId="0" fontId="30" fillId="24" borderId="0" xfId="0" applyFont="1" applyFill="1" applyBorder="1" applyAlignment="1">
      <alignment horizontal="center" vertical="center" wrapText="1"/>
    </xf>
    <xf numFmtId="49" fontId="30" fillId="24" borderId="0" xfId="0" applyNumberFormat="1" applyFont="1" applyFill="1" applyBorder="1" applyAlignment="1">
      <alignment horizontal="center" vertical="center" wrapText="1"/>
    </xf>
    <xf numFmtId="4" fontId="30" fillId="29" borderId="11" xfId="0" applyNumberFormat="1" applyFont="1" applyFill="1" applyBorder="1" applyAlignment="1">
      <alignment vertical="center" wrapText="1"/>
    </xf>
    <xf numFmtId="49" fontId="31" fillId="27" borderId="10" xfId="0" applyNumberFormat="1" applyFont="1" applyFill="1" applyBorder="1" applyAlignment="1">
      <alignment horizontal="center" vertical="center" wrapText="1"/>
    </xf>
    <xf numFmtId="4" fontId="32" fillId="24" borderId="0" xfId="0" applyNumberFormat="1" applyFont="1" applyFill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left" vertical="top" wrapText="1"/>
    </xf>
    <xf numFmtId="4" fontId="33" fillId="24" borderId="0" xfId="0" applyNumberFormat="1" applyFont="1" applyFill="1" applyAlignment="1">
      <alignment horizontal="center" vertical="center" wrapText="1"/>
    </xf>
    <xf numFmtId="4" fontId="33" fillId="24" borderId="0" xfId="0" applyNumberFormat="1" applyFont="1" applyFill="1" applyAlignment="1">
      <alignment horizontal="left" vertical="center" wrapText="1"/>
    </xf>
    <xf numFmtId="4" fontId="30" fillId="24" borderId="0" xfId="0" applyNumberFormat="1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left" vertical="center" wrapText="1"/>
    </xf>
    <xf numFmtId="3" fontId="31" fillId="24" borderId="10" xfId="0" applyNumberFormat="1" applyFont="1" applyFill="1" applyBorder="1" applyAlignment="1">
      <alignment horizontal="center" vertical="center" wrapText="1"/>
    </xf>
    <xf numFmtId="49" fontId="31" fillId="24" borderId="10" xfId="0" applyNumberFormat="1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1" fillId="24" borderId="10" xfId="160" applyFont="1" applyFill="1" applyBorder="1" applyAlignment="1">
      <alignment horizontal="center" vertical="center" wrapText="1"/>
    </xf>
    <xf numFmtId="49" fontId="31" fillId="24" borderId="10" xfId="160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2" fillId="25" borderId="0" xfId="0" applyFont="1" applyFill="1" applyAlignment="1">
      <alignment horizontal="center" vertical="center" wrapText="1"/>
    </xf>
    <xf numFmtId="0" fontId="31" fillId="31" borderId="10" xfId="0" applyFont="1" applyFill="1" applyBorder="1" applyAlignment="1">
      <alignment horizontal="center" vertical="center" wrapText="1"/>
    </xf>
    <xf numFmtId="1" fontId="31" fillId="24" borderId="10" xfId="0" applyNumberFormat="1" applyFont="1" applyFill="1" applyBorder="1" applyAlignment="1">
      <alignment horizontal="center" vertical="center" wrapText="1"/>
    </xf>
    <xf numFmtId="169" fontId="31" fillId="25" borderId="10" xfId="0" applyNumberFormat="1" applyFont="1" applyFill="1" applyBorder="1" applyAlignment="1">
      <alignment horizontal="center" vertical="center" wrapText="1"/>
    </xf>
    <xf numFmtId="0" fontId="30" fillId="29" borderId="0" xfId="0" applyFont="1" applyFill="1" applyAlignment="1">
      <alignment horizontal="center" vertical="center" wrapText="1"/>
    </xf>
    <xf numFmtId="169" fontId="31" fillId="24" borderId="10" xfId="0" applyNumberFormat="1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left" vertical="center" wrapText="1"/>
    </xf>
    <xf numFmtId="4" fontId="31" fillId="0" borderId="10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1" fontId="31" fillId="0" borderId="10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0" fontId="31" fillId="24" borderId="13" xfId="0" applyFont="1" applyFill="1" applyBorder="1" applyAlignment="1">
      <alignment horizontal="center" vertical="center" wrapText="1"/>
    </xf>
    <xf numFmtId="0" fontId="30" fillId="30" borderId="0" xfId="0" applyFont="1" applyFill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4" fontId="36" fillId="24" borderId="0" xfId="0" applyNumberFormat="1" applyFont="1" applyFill="1" applyAlignment="1">
      <alignment horizontal="center" vertical="center" wrapText="1"/>
    </xf>
    <xf numFmtId="0" fontId="31" fillId="24" borderId="10" xfId="0" applyFont="1" applyFill="1" applyBorder="1" applyAlignment="1">
      <alignment horizontal="left" vertical="top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17" fontId="31" fillId="0" borderId="10" xfId="0" applyNumberFormat="1" applyFont="1" applyBorder="1" applyAlignment="1">
      <alignment horizontal="center" vertical="center" wrapText="1"/>
    </xf>
    <xf numFmtId="17" fontId="31" fillId="0" borderId="10" xfId="160" applyNumberFormat="1" applyFont="1" applyBorder="1" applyAlignment="1">
      <alignment horizontal="center" vertical="center" wrapText="1"/>
    </xf>
    <xf numFmtId="0" fontId="31" fillId="0" borderId="10" xfId="160" applyFont="1" applyBorder="1" applyAlignment="1">
      <alignment horizontal="center" vertical="center" wrapText="1"/>
    </xf>
    <xf numFmtId="3" fontId="37" fillId="0" borderId="10" xfId="0" applyNumberFormat="1" applyFont="1" applyBorder="1" applyAlignment="1">
      <alignment horizontal="center" vertical="center" wrapText="1"/>
    </xf>
    <xf numFmtId="0" fontId="31" fillId="0" borderId="10" xfId="160" applyFont="1" applyBorder="1" applyAlignment="1">
      <alignment vertical="center" wrapText="1"/>
    </xf>
    <xf numFmtId="0" fontId="39" fillId="0" borderId="10" xfId="160" applyFont="1" applyBorder="1" applyAlignment="1">
      <alignment horizontal="center" vertical="center" wrapText="1"/>
    </xf>
    <xf numFmtId="17" fontId="31" fillId="25" borderId="10" xfId="0" applyNumberFormat="1" applyFont="1" applyFill="1" applyBorder="1" applyAlignment="1">
      <alignment horizontal="center" vertical="center" wrapText="1"/>
    </xf>
    <xf numFmtId="17" fontId="31" fillId="25" borderId="10" xfId="160" applyNumberFormat="1" applyFont="1" applyFill="1" applyBorder="1" applyAlignment="1">
      <alignment horizontal="center" vertical="center" wrapText="1"/>
    </xf>
    <xf numFmtId="3" fontId="37" fillId="25" borderId="10" xfId="0" applyNumberFormat="1" applyFont="1" applyFill="1" applyBorder="1" applyAlignment="1">
      <alignment horizontal="center" vertical="center" wrapText="1"/>
    </xf>
    <xf numFmtId="17" fontId="31" fillId="26" borderId="10" xfId="0" applyNumberFormat="1" applyFont="1" applyFill="1" applyBorder="1" applyAlignment="1">
      <alignment horizontal="center" vertical="center" wrapText="1"/>
    </xf>
    <xf numFmtId="17" fontId="31" fillId="26" borderId="10" xfId="160" applyNumberFormat="1" applyFont="1" applyFill="1" applyBorder="1" applyAlignment="1">
      <alignment horizontal="center" vertical="center" wrapText="1"/>
    </xf>
    <xf numFmtId="3" fontId="37" fillId="26" borderId="10" xfId="0" applyNumberFormat="1" applyFont="1" applyFill="1" applyBorder="1" applyAlignment="1">
      <alignment horizontal="center" vertical="center" wrapText="1"/>
    </xf>
    <xf numFmtId="17" fontId="31" fillId="27" borderId="10" xfId="0" applyNumberFormat="1" applyFont="1" applyFill="1" applyBorder="1" applyAlignment="1">
      <alignment horizontal="center" vertical="center" wrapText="1"/>
    </xf>
    <xf numFmtId="17" fontId="31" fillId="27" borderId="10" xfId="160" applyNumberFormat="1" applyFont="1" applyFill="1" applyBorder="1" applyAlignment="1">
      <alignment horizontal="center" vertical="center" wrapText="1"/>
    </xf>
    <xf numFmtId="3" fontId="37" fillId="27" borderId="10" xfId="0" applyNumberFormat="1" applyFont="1" applyFill="1" applyBorder="1" applyAlignment="1">
      <alignment horizontal="center" vertical="center" wrapText="1"/>
    </xf>
    <xf numFmtId="17" fontId="31" fillId="24" borderId="10" xfId="0" applyNumberFormat="1" applyFont="1" applyFill="1" applyBorder="1" applyAlignment="1">
      <alignment horizontal="center" vertical="center" wrapText="1"/>
    </xf>
    <xf numFmtId="17" fontId="31" fillId="24" borderId="10" xfId="160" applyNumberFormat="1" applyFont="1" applyFill="1" applyBorder="1" applyAlignment="1">
      <alignment horizontal="center" vertical="center" wrapText="1"/>
    </xf>
    <xf numFmtId="169" fontId="31" fillId="27" borderId="10" xfId="0" applyNumberFormat="1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3" fontId="31" fillId="0" borderId="14" xfId="0" applyNumberFormat="1" applyFont="1" applyBorder="1" applyAlignment="1">
      <alignment horizontal="center" vertical="center" wrapText="1"/>
    </xf>
    <xf numFmtId="4" fontId="31" fillId="0" borderId="14" xfId="0" applyNumberFormat="1" applyFont="1" applyBorder="1" applyAlignment="1">
      <alignment horizontal="center" vertical="center" wrapText="1"/>
    </xf>
    <xf numFmtId="49" fontId="31" fillId="0" borderId="14" xfId="160" applyNumberFormat="1" applyFont="1" applyBorder="1" applyAlignment="1">
      <alignment horizontal="center" vertical="center" wrapText="1"/>
    </xf>
    <xf numFmtId="14" fontId="30" fillId="0" borderId="10" xfId="0" applyNumberFormat="1" applyFont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4" fontId="37" fillId="24" borderId="10" xfId="0" applyNumberFormat="1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left" vertical="center" wrapText="1"/>
    </xf>
    <xf numFmtId="0" fontId="31" fillId="25" borderId="16" xfId="0" applyFont="1" applyFill="1" applyBorder="1" applyAlignment="1">
      <alignment horizontal="center" vertical="center" wrapText="1"/>
    </xf>
    <xf numFmtId="0" fontId="31" fillId="25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0" fontId="31" fillId="24" borderId="16" xfId="0" applyFont="1" applyFill="1" applyBorder="1" applyAlignment="1">
      <alignment horizontal="center" vertical="center" wrapText="1"/>
    </xf>
    <xf numFmtId="0" fontId="31" fillId="24" borderId="16" xfId="160" applyFont="1" applyFill="1" applyBorder="1" applyAlignment="1">
      <alignment horizontal="center" vertical="center" wrapText="1"/>
    </xf>
    <xf numFmtId="0" fontId="31" fillId="24" borderId="16" xfId="0" applyFont="1" applyFill="1" applyBorder="1" applyAlignment="1">
      <alignment horizontal="left" vertical="center" wrapText="1"/>
    </xf>
    <xf numFmtId="3" fontId="31" fillId="24" borderId="16" xfId="0" applyNumberFormat="1" applyFont="1" applyFill="1" applyBorder="1" applyAlignment="1">
      <alignment horizontal="center" vertical="center" wrapText="1"/>
    </xf>
    <xf numFmtId="3" fontId="31" fillId="24" borderId="17" xfId="0" applyNumberFormat="1" applyFont="1" applyFill="1" applyBorder="1" applyAlignment="1">
      <alignment horizontal="center" vertical="center" wrapText="1"/>
    </xf>
    <xf numFmtId="0" fontId="31" fillId="24" borderId="17" xfId="0" applyFont="1" applyFill="1" applyBorder="1" applyAlignment="1">
      <alignment horizontal="center" vertical="center" wrapText="1"/>
    </xf>
    <xf numFmtId="4" fontId="31" fillId="24" borderId="16" xfId="0" applyNumberFormat="1" applyFont="1" applyFill="1" applyBorder="1" applyAlignment="1">
      <alignment horizontal="center" vertical="center" wrapText="1"/>
    </xf>
    <xf numFmtId="0" fontId="31" fillId="32" borderId="10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17" fontId="31" fillId="24" borderId="16" xfId="0" applyNumberFormat="1" applyFont="1" applyFill="1" applyBorder="1" applyAlignment="1">
      <alignment horizontal="center" vertical="center" wrapText="1"/>
    </xf>
    <xf numFmtId="1" fontId="31" fillId="24" borderId="16" xfId="0" applyNumberFormat="1" applyFont="1" applyFill="1" applyBorder="1" applyAlignment="1">
      <alignment horizontal="center" vertical="center" wrapText="1"/>
    </xf>
    <xf numFmtId="49" fontId="31" fillId="24" borderId="16" xfId="0" applyNumberFormat="1" applyFont="1" applyFill="1" applyBorder="1" applyAlignment="1">
      <alignment horizontal="center" vertical="center" wrapText="1"/>
    </xf>
    <xf numFmtId="49" fontId="31" fillId="24" borderId="16" xfId="160" applyNumberFormat="1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49" fontId="31" fillId="24" borderId="10" xfId="0" applyNumberFormat="1" applyFont="1" applyFill="1" applyBorder="1" applyAlignment="1">
      <alignment horizontal="left" vertical="center" wrapText="1"/>
    </xf>
    <xf numFmtId="0" fontId="31" fillId="32" borderId="16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0" fontId="41" fillId="32" borderId="10" xfId="0" applyFont="1" applyFill="1" applyBorder="1" applyAlignment="1">
      <alignment horizontal="center" vertical="center" wrapText="1"/>
    </xf>
    <xf numFmtId="0" fontId="41" fillId="32" borderId="10" xfId="0" applyFont="1" applyFill="1" applyBorder="1" applyAlignment="1">
      <alignment horizontal="left" vertical="center" wrapText="1"/>
    </xf>
    <xf numFmtId="3" fontId="41" fillId="32" borderId="10" xfId="0" applyNumberFormat="1" applyFont="1" applyFill="1" applyBorder="1" applyAlignment="1">
      <alignment horizontal="center" vertical="center" wrapText="1"/>
    </xf>
    <xf numFmtId="4" fontId="41" fillId="32" borderId="10" xfId="0" applyNumberFormat="1" applyFont="1" applyFill="1" applyBorder="1" applyAlignment="1">
      <alignment horizontal="center" vertical="center" wrapText="1"/>
    </xf>
    <xf numFmtId="17" fontId="41" fillId="32" borderId="10" xfId="0" applyNumberFormat="1" applyFont="1" applyFill="1" applyBorder="1" applyAlignment="1">
      <alignment horizontal="center" vertical="center" wrapText="1"/>
    </xf>
    <xf numFmtId="4" fontId="37" fillId="27" borderId="10" xfId="0" applyNumberFormat="1" applyFont="1" applyFill="1" applyBorder="1" applyAlignment="1">
      <alignment horizontal="center" vertical="center" wrapText="1"/>
    </xf>
    <xf numFmtId="0" fontId="30" fillId="27" borderId="10" xfId="0" applyFont="1" applyFill="1" applyBorder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4" fontId="30" fillId="24" borderId="10" xfId="0" applyNumberFormat="1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left" vertical="top" wrapText="1"/>
    </xf>
    <xf numFmtId="0" fontId="31" fillId="24" borderId="10" xfId="0" applyFont="1" applyFill="1" applyBorder="1" applyAlignment="1">
      <alignment horizontal="center" vertical="center" wrapText="1"/>
    </xf>
    <xf numFmtId="4" fontId="31" fillId="24" borderId="10" xfId="0" applyNumberFormat="1" applyFont="1" applyFill="1" applyBorder="1" applyAlignment="1">
      <alignment horizontal="center" vertical="center" wrapText="1"/>
    </xf>
    <xf numFmtId="166" fontId="31" fillId="24" borderId="10" xfId="0" applyNumberFormat="1" applyFont="1" applyFill="1" applyBorder="1" applyAlignment="1">
      <alignment horizontal="center" vertical="center" wrapText="1"/>
    </xf>
    <xf numFmtId="4" fontId="36" fillId="24" borderId="0" xfId="0" applyNumberFormat="1" applyFont="1" applyFill="1" applyAlignment="1">
      <alignment horizontal="center" vertical="center" wrapText="1"/>
    </xf>
    <xf numFmtId="166" fontId="36" fillId="24" borderId="0" xfId="0" applyNumberFormat="1" applyFont="1" applyFill="1" applyAlignment="1">
      <alignment horizontal="center" vertical="center" wrapText="1"/>
    </xf>
    <xf numFmtId="0" fontId="36" fillId="0" borderId="0" xfId="0" applyFont="1" applyFill="1" applyBorder="1" applyAlignment="1">
      <alignment horizontal="right" vertical="center" wrapText="1"/>
    </xf>
    <xf numFmtId="0" fontId="33" fillId="0" borderId="0" xfId="0" applyFont="1" applyFill="1" applyAlignment="1">
      <alignment horizontal="left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wrapText="1"/>
    </xf>
    <xf numFmtId="0" fontId="0" fillId="24" borderId="15" xfId="0" applyFill="1" applyBorder="1" applyAlignment="1">
      <alignment wrapText="1"/>
    </xf>
    <xf numFmtId="0" fontId="0" fillId="24" borderId="13" xfId="0" applyFill="1" applyBorder="1" applyAlignment="1">
      <alignment wrapText="1"/>
    </xf>
    <xf numFmtId="0" fontId="30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wrapText="1"/>
    </xf>
  </cellXfs>
  <cellStyles count="299">
    <cellStyle name=" 1" xfId="1" xr:uid="{00000000-0005-0000-0000-000000000000}"/>
    <cellStyle name="_АХК 2007" xfId="2" xr:uid="{00000000-0005-0000-0000-000001000000}"/>
    <cellStyle name="_Заявки 2004 ОКС" xfId="3" xr:uid="{00000000-0005-0000-0000-000002000000}"/>
    <cellStyle name="_ОКС 1 кв" xfId="4" xr:uid="{00000000-0005-0000-0000-000003000000}"/>
    <cellStyle name="_переход от болванки к болванке" xfId="5" xr:uid="{00000000-0005-0000-0000-000004000000}"/>
    <cellStyle name="_переход от болванки к болванке_Переделка Ремонт итог с номенкл номерами" xfId="6" xr:uid="{00000000-0005-0000-0000-000005000000}"/>
    <cellStyle name="_переход от болванки к болванке_Приведение в соответствие эксплуат" xfId="7" xr:uid="{00000000-0005-0000-0000-000006000000}"/>
    <cellStyle name="_переход от болванки к болванке_Рем расш разбивка ЭЦ и ТАИ" xfId="8" xr:uid="{00000000-0005-0000-0000-000007000000}"/>
    <cellStyle name="_переход от болванки к болванке_свод ТЭЦ6 Заявки годовые 2004" xfId="9" xr:uid="{00000000-0005-0000-0000-000008000000}"/>
    <cellStyle name="_переход от болванки к болванке_ТЭЦ6 Заявки годовые 2004" xfId="10" xr:uid="{00000000-0005-0000-0000-000009000000}"/>
    <cellStyle name="_Эксплуатация по цехам расширенная" xfId="11" xr:uid="{00000000-0005-0000-0000-00000A000000}"/>
    <cellStyle name="20% - Accent1" xfId="12" xr:uid="{00000000-0005-0000-0000-00000B000000}"/>
    <cellStyle name="20% - Accent1 2" xfId="214" xr:uid="{00000000-0005-0000-0000-00000C000000}"/>
    <cellStyle name="20% - Accent2" xfId="13" xr:uid="{00000000-0005-0000-0000-00000D000000}"/>
    <cellStyle name="20% - Accent2 2" xfId="215" xr:uid="{00000000-0005-0000-0000-00000E000000}"/>
    <cellStyle name="20% - Accent3" xfId="14" xr:uid="{00000000-0005-0000-0000-00000F000000}"/>
    <cellStyle name="20% - Accent3 2" xfId="216" xr:uid="{00000000-0005-0000-0000-000010000000}"/>
    <cellStyle name="20% - Accent4" xfId="15" xr:uid="{00000000-0005-0000-0000-000011000000}"/>
    <cellStyle name="20% - Accent4 2" xfId="217" xr:uid="{00000000-0005-0000-0000-000012000000}"/>
    <cellStyle name="20% - Accent5" xfId="16" xr:uid="{00000000-0005-0000-0000-000013000000}"/>
    <cellStyle name="20% - Accent5 2" xfId="218" xr:uid="{00000000-0005-0000-0000-000014000000}"/>
    <cellStyle name="20% - Accent6" xfId="17" xr:uid="{00000000-0005-0000-0000-000015000000}"/>
    <cellStyle name="20% - Accent6 2" xfId="219" xr:uid="{00000000-0005-0000-0000-000016000000}"/>
    <cellStyle name="20% - Акцент1 2" xfId="18" xr:uid="{00000000-0005-0000-0000-000017000000}"/>
    <cellStyle name="20% - Акцент1 2 2" xfId="220" xr:uid="{00000000-0005-0000-0000-000018000000}"/>
    <cellStyle name="20% - Акцент1 3" xfId="19" xr:uid="{00000000-0005-0000-0000-000019000000}"/>
    <cellStyle name="20% - Акцент1 3 2" xfId="221" xr:uid="{00000000-0005-0000-0000-00001A000000}"/>
    <cellStyle name="20% - Акцент1 4" xfId="20" xr:uid="{00000000-0005-0000-0000-00001B000000}"/>
    <cellStyle name="20% - Акцент1 4 2" xfId="222" xr:uid="{00000000-0005-0000-0000-00001C000000}"/>
    <cellStyle name="20% - Акцент2 2" xfId="21" xr:uid="{00000000-0005-0000-0000-00001D000000}"/>
    <cellStyle name="20% - Акцент2 2 2" xfId="223" xr:uid="{00000000-0005-0000-0000-00001E000000}"/>
    <cellStyle name="20% - Акцент2 3" xfId="22" xr:uid="{00000000-0005-0000-0000-00001F000000}"/>
    <cellStyle name="20% - Акцент2 3 2" xfId="224" xr:uid="{00000000-0005-0000-0000-000020000000}"/>
    <cellStyle name="20% - Акцент2 4" xfId="23" xr:uid="{00000000-0005-0000-0000-000021000000}"/>
    <cellStyle name="20% - Акцент2 4 2" xfId="225" xr:uid="{00000000-0005-0000-0000-000022000000}"/>
    <cellStyle name="20% - Акцент3 2" xfId="24" xr:uid="{00000000-0005-0000-0000-000023000000}"/>
    <cellStyle name="20% - Акцент3 2 2" xfId="226" xr:uid="{00000000-0005-0000-0000-000024000000}"/>
    <cellStyle name="20% - Акцент3 3" xfId="25" xr:uid="{00000000-0005-0000-0000-000025000000}"/>
    <cellStyle name="20% - Акцент3 3 2" xfId="227" xr:uid="{00000000-0005-0000-0000-000026000000}"/>
    <cellStyle name="20% - Акцент3 4" xfId="26" xr:uid="{00000000-0005-0000-0000-000027000000}"/>
    <cellStyle name="20% - Акцент3 4 2" xfId="228" xr:uid="{00000000-0005-0000-0000-000028000000}"/>
    <cellStyle name="20% - Акцент4 2" xfId="27" xr:uid="{00000000-0005-0000-0000-000029000000}"/>
    <cellStyle name="20% - Акцент4 2 2" xfId="229" xr:uid="{00000000-0005-0000-0000-00002A000000}"/>
    <cellStyle name="20% - Акцент4 3" xfId="28" xr:uid="{00000000-0005-0000-0000-00002B000000}"/>
    <cellStyle name="20% - Акцент4 3 2" xfId="230" xr:uid="{00000000-0005-0000-0000-00002C000000}"/>
    <cellStyle name="20% - Акцент4 4" xfId="29" xr:uid="{00000000-0005-0000-0000-00002D000000}"/>
    <cellStyle name="20% - Акцент4 4 2" xfId="231" xr:uid="{00000000-0005-0000-0000-00002E000000}"/>
    <cellStyle name="20% - Акцент5 2" xfId="30" xr:uid="{00000000-0005-0000-0000-00002F000000}"/>
    <cellStyle name="20% - Акцент5 2 2" xfId="232" xr:uid="{00000000-0005-0000-0000-000030000000}"/>
    <cellStyle name="20% - Акцент5 3" xfId="31" xr:uid="{00000000-0005-0000-0000-000031000000}"/>
    <cellStyle name="20% - Акцент5 3 2" xfId="233" xr:uid="{00000000-0005-0000-0000-000032000000}"/>
    <cellStyle name="20% - Акцент5 4" xfId="32" xr:uid="{00000000-0005-0000-0000-000033000000}"/>
    <cellStyle name="20% - Акцент5 4 2" xfId="234" xr:uid="{00000000-0005-0000-0000-000034000000}"/>
    <cellStyle name="20% - Акцент6 2" xfId="33" xr:uid="{00000000-0005-0000-0000-000035000000}"/>
    <cellStyle name="20% - Акцент6 2 2" xfId="235" xr:uid="{00000000-0005-0000-0000-000036000000}"/>
    <cellStyle name="20% - Акцент6 3" xfId="34" xr:uid="{00000000-0005-0000-0000-000037000000}"/>
    <cellStyle name="20% - Акцент6 3 2" xfId="236" xr:uid="{00000000-0005-0000-0000-000038000000}"/>
    <cellStyle name="20% - Акцент6 4" xfId="35" xr:uid="{00000000-0005-0000-0000-000039000000}"/>
    <cellStyle name="20% - Акцент6 4 2" xfId="237" xr:uid="{00000000-0005-0000-0000-00003A000000}"/>
    <cellStyle name="40% - Accent1" xfId="36" xr:uid="{00000000-0005-0000-0000-00003B000000}"/>
    <cellStyle name="40% - Accent1 2" xfId="238" xr:uid="{00000000-0005-0000-0000-00003C000000}"/>
    <cellStyle name="40% - Accent2" xfId="37" xr:uid="{00000000-0005-0000-0000-00003D000000}"/>
    <cellStyle name="40% - Accent2 2" xfId="239" xr:uid="{00000000-0005-0000-0000-00003E000000}"/>
    <cellStyle name="40% - Accent3" xfId="38" xr:uid="{00000000-0005-0000-0000-00003F000000}"/>
    <cellStyle name="40% - Accent3 2" xfId="240" xr:uid="{00000000-0005-0000-0000-000040000000}"/>
    <cellStyle name="40% - Accent4" xfId="39" xr:uid="{00000000-0005-0000-0000-000041000000}"/>
    <cellStyle name="40% - Accent4 2" xfId="241" xr:uid="{00000000-0005-0000-0000-000042000000}"/>
    <cellStyle name="40% - Accent5" xfId="40" xr:uid="{00000000-0005-0000-0000-000043000000}"/>
    <cellStyle name="40% - Accent5 2" xfId="242" xr:uid="{00000000-0005-0000-0000-000044000000}"/>
    <cellStyle name="40% - Accent6" xfId="41" xr:uid="{00000000-0005-0000-0000-000045000000}"/>
    <cellStyle name="40% - Accent6 2" xfId="243" xr:uid="{00000000-0005-0000-0000-000046000000}"/>
    <cellStyle name="40% - Акцент1 2" xfId="42" xr:uid="{00000000-0005-0000-0000-000047000000}"/>
    <cellStyle name="40% - Акцент1 2 2" xfId="244" xr:uid="{00000000-0005-0000-0000-000048000000}"/>
    <cellStyle name="40% - Акцент1 3" xfId="43" xr:uid="{00000000-0005-0000-0000-000049000000}"/>
    <cellStyle name="40% - Акцент1 3 2" xfId="245" xr:uid="{00000000-0005-0000-0000-00004A000000}"/>
    <cellStyle name="40% - Акцент1 4" xfId="44" xr:uid="{00000000-0005-0000-0000-00004B000000}"/>
    <cellStyle name="40% - Акцент1 4 2" xfId="246" xr:uid="{00000000-0005-0000-0000-00004C000000}"/>
    <cellStyle name="40% - Акцент2 2" xfId="45" xr:uid="{00000000-0005-0000-0000-00004D000000}"/>
    <cellStyle name="40% - Акцент2 2 2" xfId="247" xr:uid="{00000000-0005-0000-0000-00004E000000}"/>
    <cellStyle name="40% - Акцент2 3" xfId="46" xr:uid="{00000000-0005-0000-0000-00004F000000}"/>
    <cellStyle name="40% - Акцент2 3 2" xfId="248" xr:uid="{00000000-0005-0000-0000-000050000000}"/>
    <cellStyle name="40% - Акцент2 4" xfId="47" xr:uid="{00000000-0005-0000-0000-000051000000}"/>
    <cellStyle name="40% - Акцент2 4 2" xfId="249" xr:uid="{00000000-0005-0000-0000-000052000000}"/>
    <cellStyle name="40% - Акцент3 2" xfId="48" xr:uid="{00000000-0005-0000-0000-000053000000}"/>
    <cellStyle name="40% - Акцент3 2 2" xfId="250" xr:uid="{00000000-0005-0000-0000-000054000000}"/>
    <cellStyle name="40% - Акцент3 3" xfId="49" xr:uid="{00000000-0005-0000-0000-000055000000}"/>
    <cellStyle name="40% - Акцент3 3 2" xfId="251" xr:uid="{00000000-0005-0000-0000-000056000000}"/>
    <cellStyle name="40% - Акцент3 4" xfId="50" xr:uid="{00000000-0005-0000-0000-000057000000}"/>
    <cellStyle name="40% - Акцент3 4 2" xfId="252" xr:uid="{00000000-0005-0000-0000-000058000000}"/>
    <cellStyle name="40% - Акцент4 2" xfId="51" xr:uid="{00000000-0005-0000-0000-000059000000}"/>
    <cellStyle name="40% - Акцент4 2 2" xfId="253" xr:uid="{00000000-0005-0000-0000-00005A000000}"/>
    <cellStyle name="40% - Акцент4 3" xfId="52" xr:uid="{00000000-0005-0000-0000-00005B000000}"/>
    <cellStyle name="40% - Акцент4 3 2" xfId="254" xr:uid="{00000000-0005-0000-0000-00005C000000}"/>
    <cellStyle name="40% - Акцент4 4" xfId="53" xr:uid="{00000000-0005-0000-0000-00005D000000}"/>
    <cellStyle name="40% - Акцент4 4 2" xfId="255" xr:uid="{00000000-0005-0000-0000-00005E000000}"/>
    <cellStyle name="40% - Акцент5 2" xfId="54" xr:uid="{00000000-0005-0000-0000-00005F000000}"/>
    <cellStyle name="40% - Акцент5 2 2" xfId="256" xr:uid="{00000000-0005-0000-0000-000060000000}"/>
    <cellStyle name="40% - Акцент5 3" xfId="55" xr:uid="{00000000-0005-0000-0000-000061000000}"/>
    <cellStyle name="40% - Акцент5 3 2" xfId="257" xr:uid="{00000000-0005-0000-0000-000062000000}"/>
    <cellStyle name="40% - Акцент5 4" xfId="56" xr:uid="{00000000-0005-0000-0000-000063000000}"/>
    <cellStyle name="40% - Акцент5 4 2" xfId="258" xr:uid="{00000000-0005-0000-0000-000064000000}"/>
    <cellStyle name="40% - Акцент6 2" xfId="57" xr:uid="{00000000-0005-0000-0000-000065000000}"/>
    <cellStyle name="40% - Акцент6 2 2" xfId="259" xr:uid="{00000000-0005-0000-0000-000066000000}"/>
    <cellStyle name="40% - Акцент6 3" xfId="58" xr:uid="{00000000-0005-0000-0000-000067000000}"/>
    <cellStyle name="40% - Акцент6 3 2" xfId="260" xr:uid="{00000000-0005-0000-0000-000068000000}"/>
    <cellStyle name="40% - Акцент6 4" xfId="59" xr:uid="{00000000-0005-0000-0000-000069000000}"/>
    <cellStyle name="40% - Акцент6 4 2" xfId="261" xr:uid="{00000000-0005-0000-0000-00006A000000}"/>
    <cellStyle name="60% - Accent1" xfId="60" xr:uid="{00000000-0005-0000-0000-00006B000000}"/>
    <cellStyle name="60% - Accent2" xfId="61" xr:uid="{00000000-0005-0000-0000-00006C000000}"/>
    <cellStyle name="60% - Accent3" xfId="62" xr:uid="{00000000-0005-0000-0000-00006D000000}"/>
    <cellStyle name="60% - Accent4" xfId="63" xr:uid="{00000000-0005-0000-0000-00006E000000}"/>
    <cellStyle name="60% - Accent5" xfId="64" xr:uid="{00000000-0005-0000-0000-00006F000000}"/>
    <cellStyle name="60% - Accent6" xfId="65" xr:uid="{00000000-0005-0000-0000-000070000000}"/>
    <cellStyle name="60% - Акцент1 2" xfId="66" xr:uid="{00000000-0005-0000-0000-000071000000}"/>
    <cellStyle name="60% - Акцент1 3" xfId="67" xr:uid="{00000000-0005-0000-0000-000072000000}"/>
    <cellStyle name="60% - Акцент1 4" xfId="68" xr:uid="{00000000-0005-0000-0000-000073000000}"/>
    <cellStyle name="60% - Акцент2 2" xfId="69" xr:uid="{00000000-0005-0000-0000-000074000000}"/>
    <cellStyle name="60% - Акцент2 3" xfId="70" xr:uid="{00000000-0005-0000-0000-000075000000}"/>
    <cellStyle name="60% - Акцент2 4" xfId="71" xr:uid="{00000000-0005-0000-0000-000076000000}"/>
    <cellStyle name="60% - Акцент3 2" xfId="72" xr:uid="{00000000-0005-0000-0000-000077000000}"/>
    <cellStyle name="60% - Акцент3 3" xfId="73" xr:uid="{00000000-0005-0000-0000-000078000000}"/>
    <cellStyle name="60% - Акцент3 4" xfId="74" xr:uid="{00000000-0005-0000-0000-000079000000}"/>
    <cellStyle name="60% - Акцент4 2" xfId="75" xr:uid="{00000000-0005-0000-0000-00007A000000}"/>
    <cellStyle name="60% - Акцент4 3" xfId="76" xr:uid="{00000000-0005-0000-0000-00007B000000}"/>
    <cellStyle name="60% - Акцент4 4" xfId="77" xr:uid="{00000000-0005-0000-0000-00007C000000}"/>
    <cellStyle name="60% - Акцент5 2" xfId="78" xr:uid="{00000000-0005-0000-0000-00007D000000}"/>
    <cellStyle name="60% - Акцент5 3" xfId="79" xr:uid="{00000000-0005-0000-0000-00007E000000}"/>
    <cellStyle name="60% - Акцент5 4" xfId="80" xr:uid="{00000000-0005-0000-0000-00007F000000}"/>
    <cellStyle name="60% - Акцент6 2" xfId="81" xr:uid="{00000000-0005-0000-0000-000080000000}"/>
    <cellStyle name="60% - Акцент6 3" xfId="82" xr:uid="{00000000-0005-0000-0000-000081000000}"/>
    <cellStyle name="60% - Акцент6 4" xfId="83" xr:uid="{00000000-0005-0000-0000-000082000000}"/>
    <cellStyle name="Accent1" xfId="84" xr:uid="{00000000-0005-0000-0000-000083000000}"/>
    <cellStyle name="Accent2" xfId="85" xr:uid="{00000000-0005-0000-0000-000084000000}"/>
    <cellStyle name="Accent3" xfId="86" xr:uid="{00000000-0005-0000-0000-000085000000}"/>
    <cellStyle name="Accent4" xfId="87" xr:uid="{00000000-0005-0000-0000-000086000000}"/>
    <cellStyle name="Accent5" xfId="88" xr:uid="{00000000-0005-0000-0000-000087000000}"/>
    <cellStyle name="Accent6" xfId="89" xr:uid="{00000000-0005-0000-0000-000088000000}"/>
    <cellStyle name="Bad" xfId="90" xr:uid="{00000000-0005-0000-0000-000089000000}"/>
    <cellStyle name="Calculation" xfId="91" xr:uid="{00000000-0005-0000-0000-00008A000000}"/>
    <cellStyle name="Check Cell" xfId="92" xr:uid="{00000000-0005-0000-0000-00008B000000}"/>
    <cellStyle name="Explanatory Text" xfId="93" xr:uid="{00000000-0005-0000-0000-00008C000000}"/>
    <cellStyle name="Good" xfId="94" xr:uid="{00000000-0005-0000-0000-00008D000000}"/>
    <cellStyle name="Heading 1" xfId="95" xr:uid="{00000000-0005-0000-0000-00008E000000}"/>
    <cellStyle name="Heading 2" xfId="96" xr:uid="{00000000-0005-0000-0000-00008F000000}"/>
    <cellStyle name="Heading 3" xfId="97" xr:uid="{00000000-0005-0000-0000-000090000000}"/>
    <cellStyle name="Heading 4" xfId="98" xr:uid="{00000000-0005-0000-0000-000091000000}"/>
    <cellStyle name="Input" xfId="99" xr:uid="{00000000-0005-0000-0000-000092000000}"/>
    <cellStyle name="Linked Cell" xfId="100" xr:uid="{00000000-0005-0000-0000-000093000000}"/>
    <cellStyle name="Neutral" xfId="101" xr:uid="{00000000-0005-0000-0000-000094000000}"/>
    <cellStyle name="Note" xfId="102" xr:uid="{00000000-0005-0000-0000-000095000000}"/>
    <cellStyle name="Output" xfId="103" xr:uid="{00000000-0005-0000-0000-000096000000}"/>
    <cellStyle name="Title" xfId="104" xr:uid="{00000000-0005-0000-0000-000097000000}"/>
    <cellStyle name="Total" xfId="105" xr:uid="{00000000-0005-0000-0000-000098000000}"/>
    <cellStyle name="Warning Text" xfId="106" xr:uid="{00000000-0005-0000-0000-000099000000}"/>
    <cellStyle name="Акцент1 2" xfId="107" xr:uid="{00000000-0005-0000-0000-00009A000000}"/>
    <cellStyle name="Акцент1 3" xfId="108" xr:uid="{00000000-0005-0000-0000-00009B000000}"/>
    <cellStyle name="Акцент1 4" xfId="109" xr:uid="{00000000-0005-0000-0000-00009C000000}"/>
    <cellStyle name="Акцент2 2" xfId="110" xr:uid="{00000000-0005-0000-0000-00009D000000}"/>
    <cellStyle name="Акцент2 3" xfId="111" xr:uid="{00000000-0005-0000-0000-00009E000000}"/>
    <cellStyle name="Акцент2 4" xfId="112" xr:uid="{00000000-0005-0000-0000-00009F000000}"/>
    <cellStyle name="Акцент3 2" xfId="113" xr:uid="{00000000-0005-0000-0000-0000A0000000}"/>
    <cellStyle name="Акцент3 3" xfId="114" xr:uid="{00000000-0005-0000-0000-0000A1000000}"/>
    <cellStyle name="Акцент3 4" xfId="115" xr:uid="{00000000-0005-0000-0000-0000A2000000}"/>
    <cellStyle name="Акцент4 2" xfId="116" xr:uid="{00000000-0005-0000-0000-0000A3000000}"/>
    <cellStyle name="Акцент4 3" xfId="117" xr:uid="{00000000-0005-0000-0000-0000A4000000}"/>
    <cellStyle name="Акцент4 4" xfId="118" xr:uid="{00000000-0005-0000-0000-0000A5000000}"/>
    <cellStyle name="Акцент5 2" xfId="119" xr:uid="{00000000-0005-0000-0000-0000A6000000}"/>
    <cellStyle name="Акцент5 3" xfId="120" xr:uid="{00000000-0005-0000-0000-0000A7000000}"/>
    <cellStyle name="Акцент5 4" xfId="121" xr:uid="{00000000-0005-0000-0000-0000A8000000}"/>
    <cellStyle name="Акцент6 2" xfId="122" xr:uid="{00000000-0005-0000-0000-0000A9000000}"/>
    <cellStyle name="Акцент6 3" xfId="123" xr:uid="{00000000-0005-0000-0000-0000AA000000}"/>
    <cellStyle name="Акцент6 4" xfId="124" xr:uid="{00000000-0005-0000-0000-0000AB000000}"/>
    <cellStyle name="Ввод  2" xfId="125" xr:uid="{00000000-0005-0000-0000-0000AC000000}"/>
    <cellStyle name="Ввод  3" xfId="126" xr:uid="{00000000-0005-0000-0000-0000AD000000}"/>
    <cellStyle name="Ввод  4" xfId="127" xr:uid="{00000000-0005-0000-0000-0000AE000000}"/>
    <cellStyle name="Вывод 2" xfId="128" xr:uid="{00000000-0005-0000-0000-0000AF000000}"/>
    <cellStyle name="Вывод 3" xfId="129" xr:uid="{00000000-0005-0000-0000-0000B0000000}"/>
    <cellStyle name="Вывод 4" xfId="130" xr:uid="{00000000-0005-0000-0000-0000B1000000}"/>
    <cellStyle name="Вычисление 2" xfId="131" xr:uid="{00000000-0005-0000-0000-0000B2000000}"/>
    <cellStyle name="Вычисление 3" xfId="132" xr:uid="{00000000-0005-0000-0000-0000B3000000}"/>
    <cellStyle name="Вычисление 4" xfId="133" xr:uid="{00000000-0005-0000-0000-0000B4000000}"/>
    <cellStyle name="Денежный 2" xfId="134" xr:uid="{00000000-0005-0000-0000-0000B5000000}"/>
    <cellStyle name="Заголовок 1 2" xfId="135" xr:uid="{00000000-0005-0000-0000-0000B6000000}"/>
    <cellStyle name="Заголовок 1 3" xfId="136" xr:uid="{00000000-0005-0000-0000-0000B7000000}"/>
    <cellStyle name="Заголовок 1 4" xfId="137" xr:uid="{00000000-0005-0000-0000-0000B8000000}"/>
    <cellStyle name="Заголовок 2 2" xfId="138" xr:uid="{00000000-0005-0000-0000-0000B9000000}"/>
    <cellStyle name="Заголовок 2 3" xfId="139" xr:uid="{00000000-0005-0000-0000-0000BA000000}"/>
    <cellStyle name="Заголовок 2 4" xfId="140" xr:uid="{00000000-0005-0000-0000-0000BB000000}"/>
    <cellStyle name="Заголовок 3 2" xfId="141" xr:uid="{00000000-0005-0000-0000-0000BC000000}"/>
    <cellStyle name="Заголовок 3 3" xfId="142" xr:uid="{00000000-0005-0000-0000-0000BD000000}"/>
    <cellStyle name="Заголовок 3 4" xfId="143" xr:uid="{00000000-0005-0000-0000-0000BE000000}"/>
    <cellStyle name="Заголовок 4 2" xfId="144" xr:uid="{00000000-0005-0000-0000-0000BF000000}"/>
    <cellStyle name="Заголовок 4 3" xfId="145" xr:uid="{00000000-0005-0000-0000-0000C0000000}"/>
    <cellStyle name="Заголовок 4 4" xfId="146" xr:uid="{00000000-0005-0000-0000-0000C1000000}"/>
    <cellStyle name="Итог 2" xfId="147" xr:uid="{00000000-0005-0000-0000-0000C2000000}"/>
    <cellStyle name="Итог 3" xfId="148" xr:uid="{00000000-0005-0000-0000-0000C3000000}"/>
    <cellStyle name="Итог 4" xfId="149" xr:uid="{00000000-0005-0000-0000-0000C4000000}"/>
    <cellStyle name="Контрольная ячейка 2" xfId="150" xr:uid="{00000000-0005-0000-0000-0000C5000000}"/>
    <cellStyle name="Контрольная ячейка 3" xfId="151" xr:uid="{00000000-0005-0000-0000-0000C6000000}"/>
    <cellStyle name="Контрольная ячейка 4" xfId="152" xr:uid="{00000000-0005-0000-0000-0000C7000000}"/>
    <cellStyle name="Название 2" xfId="153" xr:uid="{00000000-0005-0000-0000-0000C8000000}"/>
    <cellStyle name="Название 3" xfId="154" xr:uid="{00000000-0005-0000-0000-0000C9000000}"/>
    <cellStyle name="Название 4" xfId="155" xr:uid="{00000000-0005-0000-0000-0000CA000000}"/>
    <cellStyle name="Нейтральный 2" xfId="156" xr:uid="{00000000-0005-0000-0000-0000CB000000}"/>
    <cellStyle name="Нейтральный 3" xfId="157" xr:uid="{00000000-0005-0000-0000-0000CC000000}"/>
    <cellStyle name="Нейтральный 4" xfId="158" xr:uid="{00000000-0005-0000-0000-0000CD000000}"/>
    <cellStyle name="Обычный" xfId="0" builtinId="0"/>
    <cellStyle name="Обычный 2" xfId="159" xr:uid="{00000000-0005-0000-0000-0000CF000000}"/>
    <cellStyle name="Обычный 2 10" xfId="283" xr:uid="{742BD1EE-F8BA-4859-8A7C-39FCBD455BA3}"/>
    <cellStyle name="Обычный 2 11" xfId="294" xr:uid="{F08044BE-E04E-4A5B-ABE6-70C03A35525F}"/>
    <cellStyle name="Обычный 2 2" xfId="160" xr:uid="{00000000-0005-0000-0000-0000D0000000}"/>
    <cellStyle name="Обычный 2 2 2" xfId="161" xr:uid="{00000000-0005-0000-0000-0000D1000000}"/>
    <cellStyle name="Обычный 2 2 3" xfId="162" xr:uid="{00000000-0005-0000-0000-0000D2000000}"/>
    <cellStyle name="Обычный 2 2 3 2" xfId="263" xr:uid="{00000000-0005-0000-0000-0000D3000000}"/>
    <cellStyle name="Обычный 2 2 3 2 2" xfId="278" xr:uid="{39210FD3-CBD4-4ABF-B3AC-CFDB7E7C1907}"/>
    <cellStyle name="Обычный 2 2 3 2 3" xfId="289" xr:uid="{10DC42BF-97ED-4B27-A829-4BF4A441E999}"/>
    <cellStyle name="Обычный 2 2 3 3" xfId="273" xr:uid="{C49188FC-63E5-4C02-88F5-815F795485C8}"/>
    <cellStyle name="Обычный 2 2 3 4" xfId="284" xr:uid="{866C2C98-82AB-480C-8ACB-D41F96DC0839}"/>
    <cellStyle name="Обычный 2 2 3 5" xfId="295" xr:uid="{8C06C479-C845-4326-BDF4-4245562554CA}"/>
    <cellStyle name="Обычный 2 3" xfId="163" xr:uid="{00000000-0005-0000-0000-0000D4000000}"/>
    <cellStyle name="Обычный 2 4" xfId="164" xr:uid="{00000000-0005-0000-0000-0000D5000000}"/>
    <cellStyle name="Обычный 2 4 2" xfId="165" xr:uid="{00000000-0005-0000-0000-0000D6000000}"/>
    <cellStyle name="Обычный 2 4 3" xfId="166" xr:uid="{00000000-0005-0000-0000-0000D7000000}"/>
    <cellStyle name="Обычный 2 5" xfId="167" xr:uid="{00000000-0005-0000-0000-0000D8000000}"/>
    <cellStyle name="Обычный 2 5 2" xfId="168" xr:uid="{00000000-0005-0000-0000-0000D9000000}"/>
    <cellStyle name="Обычный 2 5 2 2" xfId="265" xr:uid="{00000000-0005-0000-0000-0000DA000000}"/>
    <cellStyle name="Обычный 2 5 3" xfId="264" xr:uid="{00000000-0005-0000-0000-0000DB000000}"/>
    <cellStyle name="Обычный 2 5 3 2" xfId="279" xr:uid="{5324D582-E6C1-4884-9561-4B37523B0853}"/>
    <cellStyle name="Обычный 2 5 3 3" xfId="290" xr:uid="{6719C014-AD0A-47B1-9A1A-60FF146CD8D0}"/>
    <cellStyle name="Обычный 2 5 4" xfId="274" xr:uid="{7DECA788-F328-4770-A5DF-CCF9DD9C6046}"/>
    <cellStyle name="Обычный 2 5 5" xfId="285" xr:uid="{DDE34C84-4729-483F-A215-C8AA3BB08EC8}"/>
    <cellStyle name="Обычный 2 5 6" xfId="296" xr:uid="{9D348E17-660E-49CB-960F-BB49815BBF0E}"/>
    <cellStyle name="Обычный 2 6" xfId="169" xr:uid="{00000000-0005-0000-0000-0000DC000000}"/>
    <cellStyle name="Обычный 2 6 2" xfId="170" xr:uid="{00000000-0005-0000-0000-0000DD000000}"/>
    <cellStyle name="Обычный 2 7" xfId="171" xr:uid="{00000000-0005-0000-0000-0000DE000000}"/>
    <cellStyle name="Обычный 2 8" xfId="262" xr:uid="{00000000-0005-0000-0000-0000DF000000}"/>
    <cellStyle name="Обычный 2 8 2" xfId="277" xr:uid="{43E4E87A-558D-4E57-A3C0-5478162DAABC}"/>
    <cellStyle name="Обычный 2 8 3" xfId="288" xr:uid="{87516440-970B-4306-AF41-A7BBBEF2DCD5}"/>
    <cellStyle name="Обычный 2 9" xfId="272" xr:uid="{2AF4A32A-60DA-41F9-B789-B74E8DF5DE3D}"/>
    <cellStyle name="Обычный 2__Секвестр 30503 Афанасьеву_10.01.12г." xfId="172" xr:uid="{00000000-0005-0000-0000-0000E0000000}"/>
    <cellStyle name="Обычный 3" xfId="173" xr:uid="{00000000-0005-0000-0000-0000E1000000}"/>
    <cellStyle name="Обычный 3 2" xfId="174" xr:uid="{00000000-0005-0000-0000-0000E2000000}"/>
    <cellStyle name="Обычный 3 2 2" xfId="175" xr:uid="{00000000-0005-0000-0000-0000E3000000}"/>
    <cellStyle name="Обычный 3 3" xfId="176" xr:uid="{00000000-0005-0000-0000-0000E4000000}"/>
    <cellStyle name="Обычный 3 3 2" xfId="177" xr:uid="{00000000-0005-0000-0000-0000E5000000}"/>
    <cellStyle name="Обычный 3 3 2 2" xfId="266" xr:uid="{00000000-0005-0000-0000-0000E6000000}"/>
    <cellStyle name="Обычный 3 3 2 2 2" xfId="280" xr:uid="{CE3B95CD-AFF0-49F2-ADC4-FEFFE496BD8A}"/>
    <cellStyle name="Обычный 3 3 2 2 3" xfId="291" xr:uid="{59873999-CCCA-439E-A0DB-EF0762D95752}"/>
    <cellStyle name="Обычный 3 3 2 3" xfId="275" xr:uid="{A0749DF8-4653-4C16-86A4-00060C7D533D}"/>
    <cellStyle name="Обычный 3 3 2 4" xfId="286" xr:uid="{11492821-11A4-461F-8E6D-9F49720C9C4B}"/>
    <cellStyle name="Обычный 3 3 2 5" xfId="297" xr:uid="{2F2E76CD-0741-40D9-9688-A101536B8599}"/>
    <cellStyle name="Обычный 3 4" xfId="178" xr:uid="{00000000-0005-0000-0000-0000E7000000}"/>
    <cellStyle name="Обычный 4" xfId="179" xr:uid="{00000000-0005-0000-0000-0000E8000000}"/>
    <cellStyle name="Обычный 4 2" xfId="180" xr:uid="{00000000-0005-0000-0000-0000E9000000}"/>
    <cellStyle name="Обычный 4 3" xfId="181" xr:uid="{00000000-0005-0000-0000-0000EA000000}"/>
    <cellStyle name="Обычный 5" xfId="182" xr:uid="{00000000-0005-0000-0000-0000EB000000}"/>
    <cellStyle name="Обычный 5 2" xfId="183" xr:uid="{00000000-0005-0000-0000-0000EC000000}"/>
    <cellStyle name="Обычный 5 2 2" xfId="184" xr:uid="{00000000-0005-0000-0000-0000ED000000}"/>
    <cellStyle name="Обычный 6" xfId="185" xr:uid="{00000000-0005-0000-0000-0000EE000000}"/>
    <cellStyle name="Обычный 6 2" xfId="267" xr:uid="{00000000-0005-0000-0000-0000EF000000}"/>
    <cellStyle name="Обычный 7" xfId="186" xr:uid="{00000000-0005-0000-0000-0000F0000000}"/>
    <cellStyle name="Обычный 8" xfId="187" xr:uid="{00000000-0005-0000-0000-0000F1000000}"/>
    <cellStyle name="Обычный 8 2" xfId="268" xr:uid="{00000000-0005-0000-0000-0000F2000000}"/>
    <cellStyle name="Обычный 9" xfId="188" xr:uid="{00000000-0005-0000-0000-0000F3000000}"/>
    <cellStyle name="Плохой 2" xfId="189" xr:uid="{00000000-0005-0000-0000-0000F4000000}"/>
    <cellStyle name="Плохой 3" xfId="190" xr:uid="{00000000-0005-0000-0000-0000F5000000}"/>
    <cellStyle name="Плохой 4" xfId="191" xr:uid="{00000000-0005-0000-0000-0000F6000000}"/>
    <cellStyle name="Пояснение 2" xfId="192" xr:uid="{00000000-0005-0000-0000-0000F7000000}"/>
    <cellStyle name="Пояснение 3" xfId="193" xr:uid="{00000000-0005-0000-0000-0000F8000000}"/>
    <cellStyle name="Пояснение 4" xfId="194" xr:uid="{00000000-0005-0000-0000-0000F9000000}"/>
    <cellStyle name="Примечание 2" xfId="195" xr:uid="{00000000-0005-0000-0000-0000FA000000}"/>
    <cellStyle name="Примечание 3" xfId="196" xr:uid="{00000000-0005-0000-0000-0000FB000000}"/>
    <cellStyle name="Примечание 4" xfId="197" xr:uid="{00000000-0005-0000-0000-0000FC000000}"/>
    <cellStyle name="Процентный 2" xfId="198" xr:uid="{00000000-0005-0000-0000-0000FD000000}"/>
    <cellStyle name="Процентный 2 2" xfId="199" xr:uid="{00000000-0005-0000-0000-0000FE000000}"/>
    <cellStyle name="Связанная ячейка 2" xfId="200" xr:uid="{00000000-0005-0000-0000-0000FF000000}"/>
    <cellStyle name="Связанная ячейка 3" xfId="201" xr:uid="{00000000-0005-0000-0000-000000010000}"/>
    <cellStyle name="Связанная ячейка 4" xfId="202" xr:uid="{00000000-0005-0000-0000-000001010000}"/>
    <cellStyle name="Стиль 1" xfId="203" xr:uid="{00000000-0005-0000-0000-000002010000}"/>
    <cellStyle name="Текст предупреждения 2" xfId="204" xr:uid="{00000000-0005-0000-0000-000003010000}"/>
    <cellStyle name="Текст предупреждения 3" xfId="205" xr:uid="{00000000-0005-0000-0000-000004010000}"/>
    <cellStyle name="Текст предупреждения 4" xfId="206" xr:uid="{00000000-0005-0000-0000-000005010000}"/>
    <cellStyle name="Финансовый 2" xfId="207" xr:uid="{00000000-0005-0000-0000-000006010000}"/>
    <cellStyle name="Финансовый 2 2" xfId="208" xr:uid="{00000000-0005-0000-0000-000007010000}"/>
    <cellStyle name="Финансовый 2 2 2" xfId="270" xr:uid="{00000000-0005-0000-0000-000008010000}"/>
    <cellStyle name="Финансовый 2 2 3" xfId="269" xr:uid="{00000000-0005-0000-0000-000009010000}"/>
    <cellStyle name="Финансовый 2 2 3 2" xfId="281" xr:uid="{79D5FDA0-CEAB-4411-A8BE-F3C2973459DB}"/>
    <cellStyle name="Финансовый 2 2 3 3" xfId="292" xr:uid="{262DF580-404A-4C10-9512-130A2D4539F1}"/>
    <cellStyle name="Финансовый 3" xfId="209" xr:uid="{00000000-0005-0000-0000-00000A010000}"/>
    <cellStyle name="Финансовый 3 2" xfId="210" xr:uid="{00000000-0005-0000-0000-00000B010000}"/>
    <cellStyle name="Финансовый 3 3" xfId="271" xr:uid="{00000000-0005-0000-0000-00000C010000}"/>
    <cellStyle name="Финансовый 3 3 2" xfId="282" xr:uid="{E534E927-0229-4F40-BFF7-936BFB85C8C3}"/>
    <cellStyle name="Финансовый 3 3 3" xfId="293" xr:uid="{3A642BBC-4FD5-4F57-A261-0CDCE8832DA6}"/>
    <cellStyle name="Финансовый 3 4" xfId="276" xr:uid="{F2609F71-D731-4D92-84A3-27C7F3E99AE1}"/>
    <cellStyle name="Финансовый 3 5" xfId="287" xr:uid="{3AF19A34-E6BA-42B1-97F7-90246EE9C9FD}"/>
    <cellStyle name="Финансовый 3 6" xfId="298" xr:uid="{3727BFF8-9D9B-46D6-B44E-B03A8BB6676B}"/>
    <cellStyle name="Хороший 2" xfId="211" xr:uid="{00000000-0005-0000-0000-00000D010000}"/>
    <cellStyle name="Хороший 3" xfId="212" xr:uid="{00000000-0005-0000-0000-00000E010000}"/>
    <cellStyle name="Хороший 4" xfId="213" xr:uid="{00000000-0005-0000-0000-00000F010000}"/>
  </cellStyles>
  <dxfs count="0"/>
  <tableStyles count="0" defaultTableStyle="TableStyleMedium9" defaultPivotStyle="PivotStyleLight16"/>
  <colors>
    <mruColors>
      <color rgb="FFFFEBAB"/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k_es@es.irkutskenerg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7"/>
  <sheetViews>
    <sheetView tabSelected="1" view="pageBreakPreview" topLeftCell="A119" zoomScale="70" zoomScaleNormal="70" zoomScaleSheetLayoutView="70" workbookViewId="0">
      <selection activeCell="K122" sqref="K122"/>
    </sheetView>
  </sheetViews>
  <sheetFormatPr defaultColWidth="15.85546875" defaultRowHeight="15" x14ac:dyDescent="0.2"/>
  <cols>
    <col min="1" max="1" width="13" style="1" customWidth="1"/>
    <col min="2" max="2" width="21.5703125" style="1" customWidth="1"/>
    <col min="3" max="3" width="19.7109375" style="1" customWidth="1"/>
    <col min="4" max="4" width="19.28515625" style="1" customWidth="1"/>
    <col min="5" max="5" width="46.140625" style="1" customWidth="1"/>
    <col min="6" max="6" width="12.28515625" style="1" customWidth="1"/>
    <col min="7" max="7" width="15.7109375" style="1" customWidth="1"/>
    <col min="8" max="8" width="23.5703125" style="5" customWidth="1"/>
    <col min="9" max="9" width="19.140625" style="5" customWidth="1"/>
    <col min="10" max="10" width="16.5703125" style="5" customWidth="1"/>
    <col min="11" max="11" width="22" style="63" customWidth="1"/>
    <col min="12" max="12" width="17.7109375" style="5" customWidth="1"/>
    <col min="13" max="13" width="19.7109375" style="5" customWidth="1"/>
    <col min="14" max="14" width="26" style="5" customWidth="1"/>
    <col min="15" max="15" width="14.28515625" style="5" customWidth="1"/>
    <col min="16" max="16" width="26.28515625" style="5" customWidth="1"/>
    <col min="17" max="16384" width="15.85546875" style="1"/>
  </cols>
  <sheetData>
    <row r="1" spans="1:16" ht="23.25" x14ac:dyDescent="0.2">
      <c r="N1" s="40" t="s">
        <v>90</v>
      </c>
    </row>
    <row r="2" spans="1:16" ht="23.25" x14ac:dyDescent="0.2">
      <c r="A2" s="5"/>
      <c r="B2" s="5"/>
      <c r="C2" s="5"/>
      <c r="D2" s="5"/>
      <c r="E2" s="5"/>
      <c r="F2" s="5"/>
      <c r="G2" s="5"/>
      <c r="N2" s="40" t="s">
        <v>55</v>
      </c>
    </row>
    <row r="3" spans="1:16" ht="23.25" x14ac:dyDescent="0.2">
      <c r="A3" s="5"/>
      <c r="B3" s="5"/>
      <c r="C3" s="5"/>
      <c r="D3" s="5"/>
      <c r="E3" s="5"/>
      <c r="F3" s="5"/>
      <c r="G3" s="5"/>
      <c r="N3" s="40" t="s">
        <v>391</v>
      </c>
    </row>
    <row r="4" spans="1:16" ht="23.25" x14ac:dyDescent="0.2">
      <c r="A4" s="168" t="s">
        <v>375</v>
      </c>
      <c r="B4" s="168"/>
      <c r="C4" s="168"/>
      <c r="D4" s="168"/>
      <c r="E4" s="168"/>
      <c r="F4" s="168"/>
      <c r="G4" s="168"/>
      <c r="H4" s="168"/>
      <c r="I4" s="168"/>
      <c r="J4" s="168"/>
      <c r="K4" s="175"/>
      <c r="L4" s="176"/>
      <c r="M4" s="168"/>
      <c r="N4" s="168"/>
      <c r="O4" s="168"/>
    </row>
    <row r="5" spans="1:16" ht="18.75" x14ac:dyDescent="0.2">
      <c r="A5" s="6"/>
      <c r="B5" s="50"/>
      <c r="C5" s="6"/>
      <c r="D5" s="6"/>
      <c r="E5" s="6"/>
      <c r="F5" s="6"/>
      <c r="G5" s="6"/>
      <c r="H5" s="6"/>
      <c r="I5" s="6"/>
      <c r="J5" s="6"/>
      <c r="K5" s="7"/>
      <c r="L5" s="8"/>
      <c r="M5" s="6"/>
      <c r="N5" s="6"/>
      <c r="O5" s="6"/>
    </row>
    <row r="6" spans="1:16" ht="18.75" x14ac:dyDescent="0.2">
      <c r="A6" s="171" t="s">
        <v>16</v>
      </c>
      <c r="B6" s="171"/>
      <c r="C6" s="171"/>
      <c r="D6" s="171"/>
      <c r="E6" s="171"/>
      <c r="F6" s="171"/>
      <c r="G6" s="171"/>
      <c r="H6" s="171"/>
      <c r="I6" s="171" t="s">
        <v>180</v>
      </c>
      <c r="J6" s="171"/>
      <c r="K6" s="171"/>
      <c r="L6" s="171"/>
      <c r="M6" s="171"/>
      <c r="N6" s="171"/>
      <c r="O6" s="171"/>
      <c r="P6" s="4"/>
    </row>
    <row r="7" spans="1:16" ht="18.75" x14ac:dyDescent="0.2">
      <c r="A7" s="171" t="s">
        <v>17</v>
      </c>
      <c r="B7" s="171"/>
      <c r="C7" s="171"/>
      <c r="D7" s="171"/>
      <c r="E7" s="171"/>
      <c r="F7" s="171"/>
      <c r="G7" s="171"/>
      <c r="H7" s="171"/>
      <c r="I7" s="171" t="s">
        <v>23</v>
      </c>
      <c r="J7" s="171"/>
      <c r="K7" s="171"/>
      <c r="L7" s="171"/>
      <c r="M7" s="171"/>
      <c r="N7" s="171"/>
      <c r="O7" s="171"/>
      <c r="P7" s="4"/>
    </row>
    <row r="8" spans="1:16" ht="18.75" x14ac:dyDescent="0.2">
      <c r="A8" s="171" t="s">
        <v>18</v>
      </c>
      <c r="B8" s="171"/>
      <c r="C8" s="171"/>
      <c r="D8" s="171"/>
      <c r="E8" s="171"/>
      <c r="F8" s="171"/>
      <c r="G8" s="171"/>
      <c r="H8" s="171"/>
      <c r="I8" s="171" t="s">
        <v>24</v>
      </c>
      <c r="J8" s="171"/>
      <c r="K8" s="171"/>
      <c r="L8" s="171"/>
      <c r="M8" s="171"/>
      <c r="N8" s="171"/>
      <c r="O8" s="171"/>
      <c r="P8" s="4"/>
    </row>
    <row r="9" spans="1:16" ht="18.75" x14ac:dyDescent="0.2">
      <c r="A9" s="171" t="s">
        <v>19</v>
      </c>
      <c r="B9" s="171"/>
      <c r="C9" s="171"/>
      <c r="D9" s="171"/>
      <c r="E9" s="171"/>
      <c r="F9" s="171"/>
      <c r="G9" s="171"/>
      <c r="H9" s="171"/>
      <c r="I9" s="171" t="s">
        <v>25</v>
      </c>
      <c r="J9" s="171"/>
      <c r="K9" s="171"/>
      <c r="L9" s="171"/>
      <c r="M9" s="171"/>
      <c r="N9" s="171"/>
      <c r="O9" s="171"/>
      <c r="P9" s="4"/>
    </row>
    <row r="10" spans="1:16" ht="18.75" x14ac:dyDescent="0.2">
      <c r="A10" s="171" t="s">
        <v>20</v>
      </c>
      <c r="B10" s="171"/>
      <c r="C10" s="171"/>
      <c r="D10" s="171"/>
      <c r="E10" s="171"/>
      <c r="F10" s="171"/>
      <c r="G10" s="171"/>
      <c r="H10" s="171"/>
      <c r="I10" s="171">
        <v>3808166404</v>
      </c>
      <c r="J10" s="171"/>
      <c r="K10" s="171"/>
      <c r="L10" s="171"/>
      <c r="M10" s="171"/>
      <c r="N10" s="171"/>
      <c r="O10" s="171"/>
      <c r="P10" s="4"/>
    </row>
    <row r="11" spans="1:16" ht="18.75" x14ac:dyDescent="0.2">
      <c r="A11" s="171" t="s">
        <v>21</v>
      </c>
      <c r="B11" s="171"/>
      <c r="C11" s="171"/>
      <c r="D11" s="171"/>
      <c r="E11" s="171"/>
      <c r="F11" s="171"/>
      <c r="G11" s="171"/>
      <c r="H11" s="171"/>
      <c r="I11" s="171">
        <v>997650001</v>
      </c>
      <c r="J11" s="171"/>
      <c r="K11" s="171"/>
      <c r="L11" s="171"/>
      <c r="M11" s="171"/>
      <c r="N11" s="171"/>
      <c r="O11" s="171"/>
      <c r="P11" s="4"/>
    </row>
    <row r="12" spans="1:16" ht="18.75" x14ac:dyDescent="0.2">
      <c r="A12" s="171" t="s">
        <v>22</v>
      </c>
      <c r="B12" s="171"/>
      <c r="C12" s="171"/>
      <c r="D12" s="171"/>
      <c r="E12" s="171"/>
      <c r="F12" s="171"/>
      <c r="G12" s="171"/>
      <c r="H12" s="171"/>
      <c r="I12" s="171">
        <v>25401380000</v>
      </c>
      <c r="J12" s="171"/>
      <c r="K12" s="171"/>
      <c r="L12" s="171"/>
      <c r="M12" s="171"/>
      <c r="N12" s="171"/>
      <c r="O12" s="171"/>
      <c r="P12" s="4"/>
    </row>
    <row r="13" spans="1:16" ht="18.75" x14ac:dyDescent="0.2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64"/>
      <c r="L13" s="96"/>
      <c r="M13" s="96"/>
      <c r="N13" s="96"/>
      <c r="O13" s="96"/>
      <c r="P13" s="4"/>
    </row>
    <row r="14" spans="1:16" ht="18.75" x14ac:dyDescent="0.2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4"/>
      <c r="M14" s="172"/>
      <c r="N14" s="172"/>
      <c r="O14" s="172"/>
      <c r="P14" s="4"/>
    </row>
    <row r="15" spans="1:16" ht="15.75" x14ac:dyDescent="0.2">
      <c r="A15" s="169" t="s">
        <v>0</v>
      </c>
      <c r="B15" s="169" t="s">
        <v>26</v>
      </c>
      <c r="C15" s="169" t="s">
        <v>28</v>
      </c>
      <c r="D15" s="169" t="s">
        <v>29</v>
      </c>
      <c r="E15" s="169" t="s">
        <v>1</v>
      </c>
      <c r="F15" s="169"/>
      <c r="G15" s="169"/>
      <c r="H15" s="169"/>
      <c r="I15" s="169"/>
      <c r="J15" s="169"/>
      <c r="K15" s="169"/>
      <c r="L15" s="169"/>
      <c r="M15" s="169"/>
      <c r="N15" s="169" t="s">
        <v>14</v>
      </c>
      <c r="O15" s="169" t="s">
        <v>9</v>
      </c>
      <c r="P15" s="169" t="s">
        <v>15</v>
      </c>
    </row>
    <row r="16" spans="1:16" ht="15.75" x14ac:dyDescent="0.2">
      <c r="A16" s="169"/>
      <c r="B16" s="169"/>
      <c r="C16" s="169"/>
      <c r="D16" s="169"/>
      <c r="E16" s="169" t="s">
        <v>2</v>
      </c>
      <c r="F16" s="169" t="s">
        <v>3</v>
      </c>
      <c r="G16" s="169"/>
      <c r="H16" s="169" t="s">
        <v>11</v>
      </c>
      <c r="I16" s="169" t="s">
        <v>5</v>
      </c>
      <c r="J16" s="169"/>
      <c r="K16" s="170" t="s">
        <v>6</v>
      </c>
      <c r="L16" s="169" t="s">
        <v>7</v>
      </c>
      <c r="M16" s="169"/>
      <c r="N16" s="169"/>
      <c r="O16" s="169"/>
      <c r="P16" s="169"/>
    </row>
    <row r="17" spans="1:16" ht="110.25" x14ac:dyDescent="0.2">
      <c r="A17" s="169"/>
      <c r="B17" s="169"/>
      <c r="C17" s="169"/>
      <c r="D17" s="169"/>
      <c r="E17" s="169"/>
      <c r="F17" s="94" t="s">
        <v>13</v>
      </c>
      <c r="G17" s="94" t="s">
        <v>4</v>
      </c>
      <c r="H17" s="169"/>
      <c r="I17" s="94" t="s">
        <v>27</v>
      </c>
      <c r="J17" s="94" t="s">
        <v>4</v>
      </c>
      <c r="K17" s="170"/>
      <c r="L17" s="94" t="s">
        <v>12</v>
      </c>
      <c r="M17" s="94" t="s">
        <v>8</v>
      </c>
      <c r="N17" s="169"/>
      <c r="O17" s="94" t="s">
        <v>10</v>
      </c>
      <c r="P17" s="169"/>
    </row>
    <row r="18" spans="1:16" ht="15.75" x14ac:dyDescent="0.2">
      <c r="A18" s="93">
        <v>1</v>
      </c>
      <c r="B18" s="93">
        <v>2</v>
      </c>
      <c r="C18" s="93">
        <v>3</v>
      </c>
      <c r="D18" s="93">
        <v>4</v>
      </c>
      <c r="E18" s="93">
        <v>5</v>
      </c>
      <c r="F18" s="93">
        <v>6</v>
      </c>
      <c r="G18" s="93">
        <v>7</v>
      </c>
      <c r="H18" s="94">
        <v>8</v>
      </c>
      <c r="I18" s="94">
        <v>9</v>
      </c>
      <c r="J18" s="94">
        <v>10</v>
      </c>
      <c r="K18" s="94">
        <v>11</v>
      </c>
      <c r="L18" s="94">
        <v>12</v>
      </c>
      <c r="M18" s="94">
        <v>13</v>
      </c>
      <c r="N18" s="94">
        <v>14</v>
      </c>
      <c r="O18" s="94">
        <v>15</v>
      </c>
      <c r="P18" s="94">
        <v>16</v>
      </c>
    </row>
    <row r="19" spans="1:16" s="71" customFormat="1" ht="63" customHeight="1" x14ac:dyDescent="0.2">
      <c r="A19" s="143">
        <v>1</v>
      </c>
      <c r="B19" s="83" t="s">
        <v>137</v>
      </c>
      <c r="C19" s="83" t="s">
        <v>133</v>
      </c>
      <c r="D19" s="83" t="s">
        <v>134</v>
      </c>
      <c r="E19" s="84" t="s">
        <v>169</v>
      </c>
      <c r="F19" s="83">
        <v>355</v>
      </c>
      <c r="G19" s="83" t="s">
        <v>138</v>
      </c>
      <c r="H19" s="86" t="s">
        <v>60</v>
      </c>
      <c r="I19" s="86">
        <v>25000000</v>
      </c>
      <c r="J19" s="83" t="s">
        <v>52</v>
      </c>
      <c r="K19" s="87">
        <v>1500000</v>
      </c>
      <c r="L19" s="99">
        <v>46082</v>
      </c>
      <c r="M19" s="99">
        <v>46447</v>
      </c>
      <c r="N19" s="83" t="s">
        <v>61</v>
      </c>
      <c r="O19" s="83" t="s">
        <v>46</v>
      </c>
      <c r="P19" s="11" t="s">
        <v>47</v>
      </c>
    </row>
    <row r="20" spans="1:16" s="71" customFormat="1" ht="49.5" customHeight="1" x14ac:dyDescent="0.2">
      <c r="A20" s="143">
        <f>A19+1</f>
        <v>2</v>
      </c>
      <c r="B20" s="97" t="s">
        <v>137</v>
      </c>
      <c r="C20" s="97" t="s">
        <v>133</v>
      </c>
      <c r="D20" s="97" t="s">
        <v>134</v>
      </c>
      <c r="E20" s="84" t="s">
        <v>199</v>
      </c>
      <c r="F20" s="83">
        <v>355</v>
      </c>
      <c r="G20" s="83" t="s">
        <v>138</v>
      </c>
      <c r="H20" s="86" t="s">
        <v>60</v>
      </c>
      <c r="I20" s="86">
        <v>25000000</v>
      </c>
      <c r="J20" s="83" t="s">
        <v>52</v>
      </c>
      <c r="K20" s="87">
        <v>9500000</v>
      </c>
      <c r="L20" s="100">
        <v>46054</v>
      </c>
      <c r="M20" s="100">
        <v>46419</v>
      </c>
      <c r="N20" s="83" t="s">
        <v>61</v>
      </c>
      <c r="O20" s="97" t="s">
        <v>46</v>
      </c>
      <c r="P20" s="11" t="s">
        <v>47</v>
      </c>
    </row>
    <row r="21" spans="1:16" s="71" customFormat="1" ht="56.25" x14ac:dyDescent="0.2">
      <c r="A21" s="74">
        <f t="shared" ref="A21:A80" si="0">A20+1</f>
        <v>3</v>
      </c>
      <c r="B21" s="83" t="s">
        <v>140</v>
      </c>
      <c r="C21" s="83" t="s">
        <v>129</v>
      </c>
      <c r="D21" s="83" t="s">
        <v>130</v>
      </c>
      <c r="E21" s="84" t="s">
        <v>156</v>
      </c>
      <c r="F21" s="83">
        <v>796</v>
      </c>
      <c r="G21" s="83" t="s">
        <v>35</v>
      </c>
      <c r="H21" s="86">
        <v>11150</v>
      </c>
      <c r="I21" s="86">
        <v>25701000</v>
      </c>
      <c r="J21" s="83" t="s">
        <v>36</v>
      </c>
      <c r="K21" s="87">
        <v>920000</v>
      </c>
      <c r="L21" s="99">
        <v>46204</v>
      </c>
      <c r="M21" s="99">
        <v>46327</v>
      </c>
      <c r="N21" s="83" t="s">
        <v>61</v>
      </c>
      <c r="O21" s="83" t="s">
        <v>46</v>
      </c>
      <c r="P21" s="11" t="s">
        <v>47</v>
      </c>
    </row>
    <row r="22" spans="1:16" s="71" customFormat="1" ht="93.75" x14ac:dyDescent="0.2">
      <c r="A22" s="143">
        <f t="shared" si="0"/>
        <v>4</v>
      </c>
      <c r="B22" s="97" t="s">
        <v>137</v>
      </c>
      <c r="C22" s="97" t="s">
        <v>133</v>
      </c>
      <c r="D22" s="97" t="s">
        <v>134</v>
      </c>
      <c r="E22" s="84" t="s">
        <v>200</v>
      </c>
      <c r="F22" s="83">
        <v>51</v>
      </c>
      <c r="G22" s="83" t="s">
        <v>201</v>
      </c>
      <c r="H22" s="86" t="s">
        <v>60</v>
      </c>
      <c r="I22" s="86">
        <v>25000000</v>
      </c>
      <c r="J22" s="83" t="s">
        <v>52</v>
      </c>
      <c r="K22" s="87">
        <v>9000000</v>
      </c>
      <c r="L22" s="100">
        <v>46054</v>
      </c>
      <c r="M22" s="100">
        <v>46419</v>
      </c>
      <c r="N22" s="83" t="s">
        <v>139</v>
      </c>
      <c r="O22" s="97" t="s">
        <v>46</v>
      </c>
      <c r="P22" s="11" t="s">
        <v>47</v>
      </c>
    </row>
    <row r="23" spans="1:16" s="71" customFormat="1" ht="93.75" x14ac:dyDescent="0.2">
      <c r="A23" s="144">
        <f t="shared" si="0"/>
        <v>5</v>
      </c>
      <c r="B23" s="83" t="s">
        <v>140</v>
      </c>
      <c r="C23" s="101" t="s">
        <v>101</v>
      </c>
      <c r="D23" s="101" t="s">
        <v>135</v>
      </c>
      <c r="E23" s="84" t="s">
        <v>186</v>
      </c>
      <c r="F23" s="83">
        <v>796</v>
      </c>
      <c r="G23" s="83" t="s">
        <v>35</v>
      </c>
      <c r="H23" s="102">
        <v>5000</v>
      </c>
      <c r="I23" s="86">
        <v>25701000</v>
      </c>
      <c r="J23" s="83" t="s">
        <v>36</v>
      </c>
      <c r="K23" s="87">
        <v>300000</v>
      </c>
      <c r="L23" s="99">
        <v>46054</v>
      </c>
      <c r="M23" s="100">
        <v>46357</v>
      </c>
      <c r="N23" s="83" t="s">
        <v>61</v>
      </c>
      <c r="O23" s="83" t="s">
        <v>46</v>
      </c>
      <c r="P23" s="11" t="s">
        <v>47</v>
      </c>
    </row>
    <row r="24" spans="1:16" s="71" customFormat="1" ht="37.5" x14ac:dyDescent="0.2">
      <c r="A24" s="74">
        <f t="shared" si="0"/>
        <v>6</v>
      </c>
      <c r="B24" s="83" t="s">
        <v>140</v>
      </c>
      <c r="C24" s="101" t="s">
        <v>122</v>
      </c>
      <c r="D24" s="101" t="s">
        <v>123</v>
      </c>
      <c r="E24" s="84" t="s">
        <v>124</v>
      </c>
      <c r="F24" s="83">
        <v>796</v>
      </c>
      <c r="G24" s="83" t="s">
        <v>35</v>
      </c>
      <c r="H24" s="86">
        <v>110</v>
      </c>
      <c r="I24" s="86">
        <v>25701000</v>
      </c>
      <c r="J24" s="83" t="s">
        <v>36</v>
      </c>
      <c r="K24" s="87">
        <v>220000</v>
      </c>
      <c r="L24" s="99">
        <v>46143</v>
      </c>
      <c r="M24" s="100">
        <v>46235</v>
      </c>
      <c r="N24" s="83" t="s">
        <v>37</v>
      </c>
      <c r="O24" s="83" t="s">
        <v>46</v>
      </c>
      <c r="P24" s="83"/>
    </row>
    <row r="25" spans="1:16" s="71" customFormat="1" ht="56.25" x14ac:dyDescent="0.2">
      <c r="A25" s="74">
        <f t="shared" si="0"/>
        <v>7</v>
      </c>
      <c r="B25" s="83" t="s">
        <v>140</v>
      </c>
      <c r="C25" s="101" t="s">
        <v>125</v>
      </c>
      <c r="D25" s="101" t="s">
        <v>126</v>
      </c>
      <c r="E25" s="84" t="s">
        <v>127</v>
      </c>
      <c r="F25" s="83">
        <v>796</v>
      </c>
      <c r="G25" s="83" t="s">
        <v>35</v>
      </c>
      <c r="H25" s="86">
        <v>110</v>
      </c>
      <c r="I25" s="86">
        <v>25701000</v>
      </c>
      <c r="J25" s="83" t="s">
        <v>36</v>
      </c>
      <c r="K25" s="87">
        <v>220000</v>
      </c>
      <c r="L25" s="99">
        <v>46143</v>
      </c>
      <c r="M25" s="100">
        <v>46235</v>
      </c>
      <c r="N25" s="83" t="s">
        <v>37</v>
      </c>
      <c r="O25" s="83" t="s">
        <v>46</v>
      </c>
      <c r="P25" s="83"/>
    </row>
    <row r="26" spans="1:16" s="71" customFormat="1" ht="93.75" x14ac:dyDescent="0.2">
      <c r="A26" s="74">
        <f t="shared" si="0"/>
        <v>8</v>
      </c>
      <c r="B26" s="83" t="s">
        <v>140</v>
      </c>
      <c r="C26" s="103" t="s">
        <v>202</v>
      </c>
      <c r="D26" s="101" t="s">
        <v>203</v>
      </c>
      <c r="E26" s="84" t="s">
        <v>128</v>
      </c>
      <c r="F26" s="83">
        <v>796</v>
      </c>
      <c r="G26" s="83" t="s">
        <v>35</v>
      </c>
      <c r="H26" s="86">
        <v>110</v>
      </c>
      <c r="I26" s="86">
        <v>25701000</v>
      </c>
      <c r="J26" s="83" t="s">
        <v>36</v>
      </c>
      <c r="K26" s="87">
        <v>220000</v>
      </c>
      <c r="L26" s="99">
        <v>46143</v>
      </c>
      <c r="M26" s="100">
        <v>46235</v>
      </c>
      <c r="N26" s="83" t="s">
        <v>37</v>
      </c>
      <c r="O26" s="83" t="s">
        <v>46</v>
      </c>
      <c r="P26" s="83"/>
    </row>
    <row r="27" spans="1:16" s="71" customFormat="1" ht="75" x14ac:dyDescent="0.2">
      <c r="A27" s="74">
        <f t="shared" si="0"/>
        <v>9</v>
      </c>
      <c r="B27" s="83" t="s">
        <v>140</v>
      </c>
      <c r="C27" s="101" t="s">
        <v>131</v>
      </c>
      <c r="D27" s="101" t="s">
        <v>132</v>
      </c>
      <c r="E27" s="84" t="s">
        <v>141</v>
      </c>
      <c r="F27" s="83">
        <v>704</v>
      </c>
      <c r="G27" s="83" t="s">
        <v>142</v>
      </c>
      <c r="H27" s="86">
        <v>320</v>
      </c>
      <c r="I27" s="86">
        <v>25701000</v>
      </c>
      <c r="J27" s="83" t="s">
        <v>36</v>
      </c>
      <c r="K27" s="87">
        <v>490000</v>
      </c>
      <c r="L27" s="99">
        <v>46174</v>
      </c>
      <c r="M27" s="100">
        <v>46235</v>
      </c>
      <c r="N27" s="83" t="s">
        <v>37</v>
      </c>
      <c r="O27" s="83" t="s">
        <v>46</v>
      </c>
      <c r="P27" s="83"/>
    </row>
    <row r="28" spans="1:16" s="71" customFormat="1" ht="86.25" x14ac:dyDescent="0.2">
      <c r="A28" s="74">
        <f t="shared" si="0"/>
        <v>10</v>
      </c>
      <c r="B28" s="83" t="s">
        <v>140</v>
      </c>
      <c r="C28" s="104" t="s">
        <v>143</v>
      </c>
      <c r="D28" s="104" t="s">
        <v>144</v>
      </c>
      <c r="E28" s="84" t="s">
        <v>145</v>
      </c>
      <c r="F28" s="83" t="s">
        <v>109</v>
      </c>
      <c r="G28" s="83" t="s">
        <v>35</v>
      </c>
      <c r="H28" s="102" t="s">
        <v>60</v>
      </c>
      <c r="I28" s="86">
        <v>25701000</v>
      </c>
      <c r="J28" s="83" t="s">
        <v>36</v>
      </c>
      <c r="K28" s="87">
        <v>900000</v>
      </c>
      <c r="L28" s="100">
        <v>46235</v>
      </c>
      <c r="M28" s="100">
        <v>46296</v>
      </c>
      <c r="N28" s="83" t="s">
        <v>37</v>
      </c>
      <c r="O28" s="83" t="s">
        <v>46</v>
      </c>
      <c r="P28" s="83"/>
    </row>
    <row r="29" spans="1:16" s="71" customFormat="1" ht="51" customHeight="1" x14ac:dyDescent="0.2">
      <c r="A29" s="74">
        <f t="shared" si="0"/>
        <v>11</v>
      </c>
      <c r="B29" s="97" t="s">
        <v>57</v>
      </c>
      <c r="C29" s="97" t="s">
        <v>92</v>
      </c>
      <c r="D29" s="97" t="s">
        <v>93</v>
      </c>
      <c r="E29" s="68" t="s">
        <v>94</v>
      </c>
      <c r="F29" s="97">
        <v>796</v>
      </c>
      <c r="G29" s="97" t="s">
        <v>35</v>
      </c>
      <c r="H29" s="69" t="s">
        <v>91</v>
      </c>
      <c r="I29" s="69">
        <v>25000000</v>
      </c>
      <c r="J29" s="97" t="s">
        <v>52</v>
      </c>
      <c r="K29" s="98">
        <v>4540000</v>
      </c>
      <c r="L29" s="114">
        <v>46174</v>
      </c>
      <c r="M29" s="115">
        <v>46569</v>
      </c>
      <c r="N29" s="97" t="s">
        <v>61</v>
      </c>
      <c r="O29" s="97" t="s">
        <v>46</v>
      </c>
      <c r="P29" s="11" t="s">
        <v>47</v>
      </c>
    </row>
    <row r="30" spans="1:16" s="71" customFormat="1" ht="66.75" customHeight="1" x14ac:dyDescent="0.2">
      <c r="A30" s="74">
        <f t="shared" si="0"/>
        <v>12</v>
      </c>
      <c r="B30" s="97" t="s">
        <v>57</v>
      </c>
      <c r="C30" s="97" t="s">
        <v>204</v>
      </c>
      <c r="D30" s="97" t="s">
        <v>205</v>
      </c>
      <c r="E30" s="23" t="s">
        <v>392</v>
      </c>
      <c r="F30" s="97">
        <v>796</v>
      </c>
      <c r="G30" s="97" t="s">
        <v>35</v>
      </c>
      <c r="H30" s="69" t="s">
        <v>60</v>
      </c>
      <c r="I30" s="69">
        <v>25701000</v>
      </c>
      <c r="J30" s="97" t="s">
        <v>36</v>
      </c>
      <c r="K30" s="26">
        <v>5988945</v>
      </c>
      <c r="L30" s="111">
        <v>46174</v>
      </c>
      <c r="M30" s="112">
        <v>46357</v>
      </c>
      <c r="N30" s="97" t="s">
        <v>61</v>
      </c>
      <c r="O30" s="97" t="s">
        <v>46</v>
      </c>
      <c r="P30" s="11" t="s">
        <v>47</v>
      </c>
    </row>
    <row r="31" spans="1:16" s="71" customFormat="1" ht="93.75" x14ac:dyDescent="0.2">
      <c r="A31" s="74">
        <f t="shared" si="0"/>
        <v>13</v>
      </c>
      <c r="B31" s="97" t="s">
        <v>57</v>
      </c>
      <c r="C31" s="97" t="s">
        <v>92</v>
      </c>
      <c r="D31" s="97" t="s">
        <v>93</v>
      </c>
      <c r="E31" s="68" t="s">
        <v>170</v>
      </c>
      <c r="F31" s="97">
        <v>796</v>
      </c>
      <c r="G31" s="97" t="s">
        <v>35</v>
      </c>
      <c r="H31" s="69" t="s">
        <v>60</v>
      </c>
      <c r="I31" s="69">
        <v>25701000</v>
      </c>
      <c r="J31" s="97" t="s">
        <v>36</v>
      </c>
      <c r="K31" s="98">
        <v>2500000</v>
      </c>
      <c r="L31" s="114">
        <v>46143</v>
      </c>
      <c r="M31" s="115">
        <v>46539</v>
      </c>
      <c r="N31" s="97" t="s">
        <v>61</v>
      </c>
      <c r="O31" s="97" t="s">
        <v>46</v>
      </c>
      <c r="P31" s="11" t="s">
        <v>47</v>
      </c>
    </row>
    <row r="32" spans="1:16" s="71" customFormat="1" ht="75" x14ac:dyDescent="0.2">
      <c r="A32" s="161">
        <f t="shared" si="0"/>
        <v>14</v>
      </c>
      <c r="B32" s="161" t="s">
        <v>57</v>
      </c>
      <c r="C32" s="161" t="s">
        <v>206</v>
      </c>
      <c r="D32" s="161" t="s">
        <v>207</v>
      </c>
      <c r="E32" s="162" t="s">
        <v>208</v>
      </c>
      <c r="F32" s="161">
        <v>796</v>
      </c>
      <c r="G32" s="161" t="s">
        <v>35</v>
      </c>
      <c r="H32" s="163" t="s">
        <v>60</v>
      </c>
      <c r="I32" s="163">
        <v>25701000</v>
      </c>
      <c r="J32" s="161" t="s">
        <v>36</v>
      </c>
      <c r="K32" s="164">
        <v>1850000</v>
      </c>
      <c r="L32" s="165">
        <v>46204</v>
      </c>
      <c r="M32" s="165">
        <v>46296</v>
      </c>
      <c r="N32" s="161" t="s">
        <v>61</v>
      </c>
      <c r="O32" s="161" t="s">
        <v>46</v>
      </c>
      <c r="P32" s="161" t="s">
        <v>47</v>
      </c>
    </row>
    <row r="33" spans="1:16" s="71" customFormat="1" ht="56.25" x14ac:dyDescent="0.2">
      <c r="A33" s="74">
        <f t="shared" si="0"/>
        <v>15</v>
      </c>
      <c r="B33" s="97" t="s">
        <v>57</v>
      </c>
      <c r="C33" s="97" t="s">
        <v>58</v>
      </c>
      <c r="D33" s="97" t="s">
        <v>59</v>
      </c>
      <c r="E33" s="68" t="s">
        <v>148</v>
      </c>
      <c r="F33" s="97">
        <v>796</v>
      </c>
      <c r="G33" s="97" t="s">
        <v>35</v>
      </c>
      <c r="H33" s="69" t="s">
        <v>60</v>
      </c>
      <c r="I33" s="69">
        <v>25701000</v>
      </c>
      <c r="J33" s="97" t="s">
        <v>36</v>
      </c>
      <c r="K33" s="98">
        <v>3500000</v>
      </c>
      <c r="L33" s="114">
        <v>46113</v>
      </c>
      <c r="M33" s="115">
        <v>46508</v>
      </c>
      <c r="N33" s="97" t="s">
        <v>61</v>
      </c>
      <c r="O33" s="97" t="s">
        <v>46</v>
      </c>
      <c r="P33" s="11" t="s">
        <v>47</v>
      </c>
    </row>
    <row r="34" spans="1:16" s="71" customFormat="1" ht="75" x14ac:dyDescent="0.2">
      <c r="A34" s="74">
        <f t="shared" si="0"/>
        <v>16</v>
      </c>
      <c r="B34" s="97" t="s">
        <v>62</v>
      </c>
      <c r="C34" s="72" t="s">
        <v>68</v>
      </c>
      <c r="D34" s="72" t="s">
        <v>69</v>
      </c>
      <c r="E34" s="68" t="s">
        <v>209</v>
      </c>
      <c r="F34" s="97" t="s">
        <v>65</v>
      </c>
      <c r="G34" s="97" t="s">
        <v>66</v>
      </c>
      <c r="H34" s="69" t="s">
        <v>60</v>
      </c>
      <c r="I34" s="69">
        <v>25701000001</v>
      </c>
      <c r="J34" s="97" t="s">
        <v>36</v>
      </c>
      <c r="K34" s="98">
        <v>2500000</v>
      </c>
      <c r="L34" s="114">
        <v>46054</v>
      </c>
      <c r="M34" s="114">
        <v>46143</v>
      </c>
      <c r="N34" s="72" t="s">
        <v>61</v>
      </c>
      <c r="O34" s="97" t="s">
        <v>46</v>
      </c>
      <c r="P34" s="11" t="s">
        <v>47</v>
      </c>
    </row>
    <row r="35" spans="1:16" s="71" customFormat="1" ht="56.25" x14ac:dyDescent="0.2">
      <c r="A35" s="143">
        <f t="shared" si="0"/>
        <v>17</v>
      </c>
      <c r="B35" s="97" t="s">
        <v>62</v>
      </c>
      <c r="C35" s="72" t="s">
        <v>68</v>
      </c>
      <c r="D35" s="72" t="s">
        <v>69</v>
      </c>
      <c r="E35" s="68" t="s">
        <v>210</v>
      </c>
      <c r="F35" s="97" t="s">
        <v>65</v>
      </c>
      <c r="G35" s="97" t="s">
        <v>66</v>
      </c>
      <c r="H35" s="69" t="s">
        <v>60</v>
      </c>
      <c r="I35" s="69">
        <v>25701000001</v>
      </c>
      <c r="J35" s="97" t="s">
        <v>36</v>
      </c>
      <c r="K35" s="98">
        <v>2500000</v>
      </c>
      <c r="L35" s="114">
        <v>46082</v>
      </c>
      <c r="M35" s="114">
        <v>46143</v>
      </c>
      <c r="N35" s="72" t="s">
        <v>61</v>
      </c>
      <c r="O35" s="97" t="s">
        <v>46</v>
      </c>
      <c r="P35" s="11" t="s">
        <v>47</v>
      </c>
    </row>
    <row r="36" spans="1:16" s="71" customFormat="1" ht="56.25" x14ac:dyDescent="0.2">
      <c r="A36" s="74">
        <f t="shared" si="0"/>
        <v>18</v>
      </c>
      <c r="B36" s="97" t="s">
        <v>62</v>
      </c>
      <c r="C36" s="72" t="s">
        <v>68</v>
      </c>
      <c r="D36" s="72" t="s">
        <v>69</v>
      </c>
      <c r="E36" s="68" t="s">
        <v>211</v>
      </c>
      <c r="F36" s="97" t="s">
        <v>65</v>
      </c>
      <c r="G36" s="97" t="s">
        <v>66</v>
      </c>
      <c r="H36" s="69" t="s">
        <v>60</v>
      </c>
      <c r="I36" s="69">
        <v>25701000001</v>
      </c>
      <c r="J36" s="97" t="s">
        <v>36</v>
      </c>
      <c r="K36" s="98">
        <v>5000000</v>
      </c>
      <c r="L36" s="114">
        <v>46113</v>
      </c>
      <c r="M36" s="114">
        <v>46204</v>
      </c>
      <c r="N36" s="72" t="s">
        <v>61</v>
      </c>
      <c r="O36" s="97" t="s">
        <v>46</v>
      </c>
      <c r="P36" s="11" t="s">
        <v>47</v>
      </c>
    </row>
    <row r="37" spans="1:16" s="71" customFormat="1" ht="112.5" x14ac:dyDescent="0.2">
      <c r="A37" s="74">
        <f t="shared" si="0"/>
        <v>19</v>
      </c>
      <c r="B37" s="97" t="s">
        <v>62</v>
      </c>
      <c r="C37" s="72" t="s">
        <v>68</v>
      </c>
      <c r="D37" s="72" t="s">
        <v>69</v>
      </c>
      <c r="E37" s="68" t="s">
        <v>296</v>
      </c>
      <c r="F37" s="97" t="s">
        <v>65</v>
      </c>
      <c r="G37" s="97" t="s">
        <v>66</v>
      </c>
      <c r="H37" s="69" t="s">
        <v>60</v>
      </c>
      <c r="I37" s="69">
        <v>25631427</v>
      </c>
      <c r="J37" s="97" t="s">
        <v>98</v>
      </c>
      <c r="K37" s="98">
        <v>2000000</v>
      </c>
      <c r="L37" s="114">
        <v>46143</v>
      </c>
      <c r="M37" s="114">
        <v>46204</v>
      </c>
      <c r="N37" s="72" t="s">
        <v>61</v>
      </c>
      <c r="O37" s="97" t="s">
        <v>46</v>
      </c>
      <c r="P37" s="11" t="s">
        <v>47</v>
      </c>
    </row>
    <row r="38" spans="1:16" s="79" customFormat="1" ht="93.75" x14ac:dyDescent="0.2">
      <c r="A38" s="74">
        <f t="shared" si="0"/>
        <v>20</v>
      </c>
      <c r="B38" s="97" t="s">
        <v>62</v>
      </c>
      <c r="C38" s="72" t="s">
        <v>68</v>
      </c>
      <c r="D38" s="72" t="s">
        <v>69</v>
      </c>
      <c r="E38" s="68" t="s">
        <v>213</v>
      </c>
      <c r="F38" s="97" t="s">
        <v>65</v>
      </c>
      <c r="G38" s="97" t="s">
        <v>66</v>
      </c>
      <c r="H38" s="69" t="s">
        <v>60</v>
      </c>
      <c r="I38" s="69">
        <v>25732000001</v>
      </c>
      <c r="J38" s="97" t="s">
        <v>166</v>
      </c>
      <c r="K38" s="98">
        <v>2000000</v>
      </c>
      <c r="L38" s="114">
        <v>46143</v>
      </c>
      <c r="M38" s="114">
        <v>46204</v>
      </c>
      <c r="N38" s="72" t="s">
        <v>61</v>
      </c>
      <c r="O38" s="97" t="s">
        <v>46</v>
      </c>
      <c r="P38" s="11" t="s">
        <v>47</v>
      </c>
    </row>
    <row r="39" spans="1:16" s="79" customFormat="1" ht="37.5" x14ac:dyDescent="0.2">
      <c r="A39" s="74">
        <f t="shared" si="0"/>
        <v>21</v>
      </c>
      <c r="B39" s="97" t="s">
        <v>62</v>
      </c>
      <c r="C39" s="72" t="s">
        <v>68</v>
      </c>
      <c r="D39" s="72" t="s">
        <v>69</v>
      </c>
      <c r="E39" s="68" t="s">
        <v>214</v>
      </c>
      <c r="F39" s="97" t="s">
        <v>65</v>
      </c>
      <c r="G39" s="97" t="s">
        <v>66</v>
      </c>
      <c r="H39" s="69" t="s">
        <v>60</v>
      </c>
      <c r="I39" s="69">
        <v>25745000001</v>
      </c>
      <c r="J39" s="97" t="s">
        <v>155</v>
      </c>
      <c r="K39" s="98">
        <v>4300000</v>
      </c>
      <c r="L39" s="114">
        <v>46143</v>
      </c>
      <c r="M39" s="114">
        <v>46235</v>
      </c>
      <c r="N39" s="72" t="s">
        <v>61</v>
      </c>
      <c r="O39" s="97" t="s">
        <v>46</v>
      </c>
      <c r="P39" s="11" t="s">
        <v>47</v>
      </c>
    </row>
    <row r="40" spans="1:16" s="79" customFormat="1" ht="93.75" x14ac:dyDescent="0.2">
      <c r="A40" s="74">
        <f t="shared" si="0"/>
        <v>22</v>
      </c>
      <c r="B40" s="97" t="s">
        <v>62</v>
      </c>
      <c r="C40" s="72" t="s">
        <v>68</v>
      </c>
      <c r="D40" s="72" t="s">
        <v>69</v>
      </c>
      <c r="E40" s="68" t="s">
        <v>215</v>
      </c>
      <c r="F40" s="97" t="s">
        <v>65</v>
      </c>
      <c r="G40" s="97" t="s">
        <v>66</v>
      </c>
      <c r="H40" s="69" t="s">
        <v>60</v>
      </c>
      <c r="I40" s="69">
        <v>25703000001</v>
      </c>
      <c r="J40" s="97" t="s">
        <v>67</v>
      </c>
      <c r="K40" s="98">
        <v>9000000</v>
      </c>
      <c r="L40" s="114">
        <v>46143</v>
      </c>
      <c r="M40" s="114">
        <v>46266</v>
      </c>
      <c r="N40" s="72" t="s">
        <v>61</v>
      </c>
      <c r="O40" s="97" t="s">
        <v>46</v>
      </c>
      <c r="P40" s="11" t="s">
        <v>47</v>
      </c>
    </row>
    <row r="41" spans="1:16" s="79" customFormat="1" ht="112.5" x14ac:dyDescent="0.2">
      <c r="A41" s="74">
        <f t="shared" si="0"/>
        <v>23</v>
      </c>
      <c r="B41" s="97" t="s">
        <v>62</v>
      </c>
      <c r="C41" s="72" t="s">
        <v>68</v>
      </c>
      <c r="D41" s="72" t="s">
        <v>69</v>
      </c>
      <c r="E41" s="68" t="s">
        <v>216</v>
      </c>
      <c r="F41" s="97" t="s">
        <v>65</v>
      </c>
      <c r="G41" s="97" t="s">
        <v>66</v>
      </c>
      <c r="H41" s="69" t="s">
        <v>60</v>
      </c>
      <c r="I41" s="69">
        <v>25607405</v>
      </c>
      <c r="J41" s="97" t="s">
        <v>217</v>
      </c>
      <c r="K41" s="98">
        <v>1000000</v>
      </c>
      <c r="L41" s="114">
        <v>46174</v>
      </c>
      <c r="M41" s="114">
        <v>46235</v>
      </c>
      <c r="N41" s="72" t="s">
        <v>61</v>
      </c>
      <c r="O41" s="97" t="s">
        <v>46</v>
      </c>
      <c r="P41" s="11" t="s">
        <v>47</v>
      </c>
    </row>
    <row r="42" spans="1:16" s="79" customFormat="1" ht="93.75" x14ac:dyDescent="0.2">
      <c r="A42" s="74">
        <f t="shared" si="0"/>
        <v>24</v>
      </c>
      <c r="B42" s="97" t="s">
        <v>62</v>
      </c>
      <c r="C42" s="72" t="s">
        <v>68</v>
      </c>
      <c r="D42" s="72" t="s">
        <v>69</v>
      </c>
      <c r="E42" s="68" t="s">
        <v>218</v>
      </c>
      <c r="F42" s="97" t="s">
        <v>65</v>
      </c>
      <c r="G42" s="97" t="s">
        <v>66</v>
      </c>
      <c r="H42" s="69" t="s">
        <v>60</v>
      </c>
      <c r="I42" s="69">
        <v>25630404</v>
      </c>
      <c r="J42" s="97" t="s">
        <v>70</v>
      </c>
      <c r="K42" s="98">
        <v>1900000</v>
      </c>
      <c r="L42" s="114">
        <v>46174</v>
      </c>
      <c r="M42" s="114">
        <v>46235</v>
      </c>
      <c r="N42" s="72" t="s">
        <v>61</v>
      </c>
      <c r="O42" s="97" t="s">
        <v>46</v>
      </c>
      <c r="P42" s="11" t="s">
        <v>47</v>
      </c>
    </row>
    <row r="43" spans="1:16" s="79" customFormat="1" ht="75" x14ac:dyDescent="0.2">
      <c r="A43" s="74">
        <f t="shared" si="0"/>
        <v>25</v>
      </c>
      <c r="B43" s="97" t="s">
        <v>62</v>
      </c>
      <c r="C43" s="72" t="s">
        <v>68</v>
      </c>
      <c r="D43" s="72" t="s">
        <v>69</v>
      </c>
      <c r="E43" s="68" t="s">
        <v>219</v>
      </c>
      <c r="F43" s="97" t="s">
        <v>65</v>
      </c>
      <c r="G43" s="97" t="s">
        <v>66</v>
      </c>
      <c r="H43" s="69" t="s">
        <v>60</v>
      </c>
      <c r="I43" s="69">
        <v>25701000001</v>
      </c>
      <c r="J43" s="97" t="s">
        <v>36</v>
      </c>
      <c r="K43" s="98">
        <v>5500000</v>
      </c>
      <c r="L43" s="114">
        <v>46204</v>
      </c>
      <c r="M43" s="114">
        <v>46296</v>
      </c>
      <c r="N43" s="72" t="s">
        <v>61</v>
      </c>
      <c r="O43" s="97" t="s">
        <v>46</v>
      </c>
      <c r="P43" s="11" t="s">
        <v>47</v>
      </c>
    </row>
    <row r="44" spans="1:16" s="79" customFormat="1" ht="62.25" customHeight="1" x14ac:dyDescent="0.2">
      <c r="A44" s="74">
        <f t="shared" si="0"/>
        <v>26</v>
      </c>
      <c r="B44" s="97" t="s">
        <v>62</v>
      </c>
      <c r="C44" s="72" t="s">
        <v>68</v>
      </c>
      <c r="D44" s="72" t="s">
        <v>69</v>
      </c>
      <c r="E44" s="68" t="s">
        <v>220</v>
      </c>
      <c r="F44" s="97" t="s">
        <v>65</v>
      </c>
      <c r="G44" s="97" t="s">
        <v>66</v>
      </c>
      <c r="H44" s="69" t="s">
        <v>60</v>
      </c>
      <c r="I44" s="69">
        <v>25703000001</v>
      </c>
      <c r="J44" s="97" t="s">
        <v>67</v>
      </c>
      <c r="K44" s="98">
        <v>5500000</v>
      </c>
      <c r="L44" s="114">
        <v>46266</v>
      </c>
      <c r="M44" s="114">
        <v>46357</v>
      </c>
      <c r="N44" s="72" t="s">
        <v>61</v>
      </c>
      <c r="O44" s="97" t="s">
        <v>46</v>
      </c>
      <c r="P44" s="11" t="s">
        <v>47</v>
      </c>
    </row>
    <row r="45" spans="1:16" s="71" customFormat="1" ht="112.5" x14ac:dyDescent="0.2">
      <c r="A45" s="74">
        <f t="shared" si="0"/>
        <v>27</v>
      </c>
      <c r="B45" s="97" t="s">
        <v>62</v>
      </c>
      <c r="C45" s="72" t="s">
        <v>68</v>
      </c>
      <c r="D45" s="72" t="s">
        <v>69</v>
      </c>
      <c r="E45" s="68" t="s">
        <v>221</v>
      </c>
      <c r="F45" s="97" t="s">
        <v>65</v>
      </c>
      <c r="G45" s="97" t="s">
        <v>66</v>
      </c>
      <c r="H45" s="69" t="s">
        <v>60</v>
      </c>
      <c r="I45" s="69">
        <v>25550000051</v>
      </c>
      <c r="J45" s="97" t="s">
        <v>222</v>
      </c>
      <c r="K45" s="98">
        <v>3300000</v>
      </c>
      <c r="L45" s="114">
        <v>46174</v>
      </c>
      <c r="M45" s="114">
        <v>46266</v>
      </c>
      <c r="N45" s="72" t="s">
        <v>61</v>
      </c>
      <c r="O45" s="97" t="s">
        <v>46</v>
      </c>
      <c r="P45" s="11" t="s">
        <v>47</v>
      </c>
    </row>
    <row r="46" spans="1:16" s="79" customFormat="1" ht="143.25" customHeight="1" x14ac:dyDescent="0.2">
      <c r="A46" s="74">
        <f t="shared" si="0"/>
        <v>28</v>
      </c>
      <c r="B46" s="83" t="s">
        <v>62</v>
      </c>
      <c r="C46" s="83" t="s">
        <v>87</v>
      </c>
      <c r="D46" s="83" t="s">
        <v>88</v>
      </c>
      <c r="E46" s="68" t="s">
        <v>229</v>
      </c>
      <c r="F46" s="97" t="s">
        <v>65</v>
      </c>
      <c r="G46" s="97" t="s">
        <v>66</v>
      </c>
      <c r="H46" s="80">
        <v>146</v>
      </c>
      <c r="I46" s="69">
        <v>25607405101</v>
      </c>
      <c r="J46" s="97" t="s">
        <v>230</v>
      </c>
      <c r="K46" s="98">
        <v>1146800</v>
      </c>
      <c r="L46" s="114">
        <v>46143</v>
      </c>
      <c r="M46" s="114">
        <v>46174</v>
      </c>
      <c r="N46" s="72" t="s">
        <v>61</v>
      </c>
      <c r="O46" s="97" t="s">
        <v>46</v>
      </c>
      <c r="P46" s="11" t="s">
        <v>47</v>
      </c>
    </row>
    <row r="47" spans="1:16" s="79" customFormat="1" ht="154.5" customHeight="1" x14ac:dyDescent="0.2">
      <c r="A47" s="74">
        <f t="shared" si="0"/>
        <v>29</v>
      </c>
      <c r="B47" s="83" t="s">
        <v>62</v>
      </c>
      <c r="C47" s="83" t="s">
        <v>87</v>
      </c>
      <c r="D47" s="83" t="s">
        <v>88</v>
      </c>
      <c r="E47" s="68" t="s">
        <v>231</v>
      </c>
      <c r="F47" s="97" t="s">
        <v>65</v>
      </c>
      <c r="G47" s="97" t="s">
        <v>66</v>
      </c>
      <c r="H47" s="80">
        <v>168</v>
      </c>
      <c r="I47" s="69">
        <v>25646442101</v>
      </c>
      <c r="J47" s="97" t="s">
        <v>232</v>
      </c>
      <c r="K47" s="98">
        <v>1146800</v>
      </c>
      <c r="L47" s="114">
        <v>46143</v>
      </c>
      <c r="M47" s="114">
        <v>46174</v>
      </c>
      <c r="N47" s="72" t="s">
        <v>61</v>
      </c>
      <c r="O47" s="97" t="s">
        <v>46</v>
      </c>
      <c r="P47" s="11" t="s">
        <v>47</v>
      </c>
    </row>
    <row r="48" spans="1:16" s="79" customFormat="1" ht="140.25" customHeight="1" x14ac:dyDescent="0.2">
      <c r="A48" s="74">
        <f t="shared" si="0"/>
        <v>30</v>
      </c>
      <c r="B48" s="83" t="s">
        <v>62</v>
      </c>
      <c r="C48" s="83" t="s">
        <v>87</v>
      </c>
      <c r="D48" s="83" t="s">
        <v>88</v>
      </c>
      <c r="E48" s="68" t="s">
        <v>233</v>
      </c>
      <c r="F48" s="97" t="s">
        <v>65</v>
      </c>
      <c r="G48" s="97" t="s">
        <v>66</v>
      </c>
      <c r="H48" s="80">
        <v>153.6</v>
      </c>
      <c r="I48" s="69">
        <v>25605426101</v>
      </c>
      <c r="J48" s="97" t="s">
        <v>234</v>
      </c>
      <c r="K48" s="98">
        <v>1146800</v>
      </c>
      <c r="L48" s="114">
        <v>46204</v>
      </c>
      <c r="M48" s="114">
        <v>46235</v>
      </c>
      <c r="N48" s="72" t="s">
        <v>61</v>
      </c>
      <c r="O48" s="97" t="s">
        <v>46</v>
      </c>
      <c r="P48" s="11" t="s">
        <v>47</v>
      </c>
    </row>
    <row r="49" spans="1:16" s="89" customFormat="1" ht="135.75" customHeight="1" x14ac:dyDescent="0.2">
      <c r="A49" s="74">
        <f t="shared" si="0"/>
        <v>31</v>
      </c>
      <c r="B49" s="83" t="s">
        <v>62</v>
      </c>
      <c r="C49" s="83" t="s">
        <v>87</v>
      </c>
      <c r="D49" s="83" t="s">
        <v>88</v>
      </c>
      <c r="E49" s="68" t="s">
        <v>235</v>
      </c>
      <c r="F49" s="97" t="s">
        <v>65</v>
      </c>
      <c r="G49" s="97" t="s">
        <v>66</v>
      </c>
      <c r="H49" s="80">
        <v>147.1</v>
      </c>
      <c r="I49" s="69">
        <v>25608151051</v>
      </c>
      <c r="J49" s="97" t="s">
        <v>236</v>
      </c>
      <c r="K49" s="98">
        <v>1146800</v>
      </c>
      <c r="L49" s="114">
        <v>46204</v>
      </c>
      <c r="M49" s="114">
        <v>46235</v>
      </c>
      <c r="N49" s="72" t="s">
        <v>61</v>
      </c>
      <c r="O49" s="97" t="s">
        <v>46</v>
      </c>
      <c r="P49" s="11" t="s">
        <v>47</v>
      </c>
    </row>
    <row r="50" spans="1:16" s="89" customFormat="1" ht="140.25" customHeight="1" x14ac:dyDescent="0.2">
      <c r="A50" s="74">
        <f t="shared" si="0"/>
        <v>32</v>
      </c>
      <c r="B50" s="83" t="s">
        <v>62</v>
      </c>
      <c r="C50" s="83" t="s">
        <v>87</v>
      </c>
      <c r="D50" s="83" t="s">
        <v>88</v>
      </c>
      <c r="E50" s="68" t="s">
        <v>237</v>
      </c>
      <c r="F50" s="97" t="s">
        <v>65</v>
      </c>
      <c r="G50" s="97" t="s">
        <v>66</v>
      </c>
      <c r="H50" s="80">
        <v>145.19999999999999</v>
      </c>
      <c r="I50" s="69">
        <v>25629410101</v>
      </c>
      <c r="J50" s="97" t="s">
        <v>238</v>
      </c>
      <c r="K50" s="98">
        <v>1146800</v>
      </c>
      <c r="L50" s="114">
        <v>46204</v>
      </c>
      <c r="M50" s="114">
        <v>46235</v>
      </c>
      <c r="N50" s="72" t="s">
        <v>61</v>
      </c>
      <c r="O50" s="97" t="s">
        <v>46</v>
      </c>
      <c r="P50" s="11" t="s">
        <v>47</v>
      </c>
    </row>
    <row r="51" spans="1:16" s="79" customFormat="1" ht="158.25" customHeight="1" x14ac:dyDescent="0.2">
      <c r="A51" s="74">
        <f t="shared" si="0"/>
        <v>33</v>
      </c>
      <c r="B51" s="83" t="s">
        <v>62</v>
      </c>
      <c r="C51" s="101" t="s">
        <v>73</v>
      </c>
      <c r="D51" s="101" t="s">
        <v>89</v>
      </c>
      <c r="E51" s="68" t="s">
        <v>374</v>
      </c>
      <c r="F51" s="70" t="s">
        <v>239</v>
      </c>
      <c r="G51" s="70" t="s">
        <v>240</v>
      </c>
      <c r="H51" s="80">
        <v>206.9</v>
      </c>
      <c r="I51" s="69">
        <v>25701000001</v>
      </c>
      <c r="J51" s="159" t="s">
        <v>36</v>
      </c>
      <c r="K51" s="160">
        <v>9998776.2799999993</v>
      </c>
      <c r="L51" s="114">
        <v>46143</v>
      </c>
      <c r="M51" s="114">
        <v>46266</v>
      </c>
      <c r="N51" s="83" t="s">
        <v>61</v>
      </c>
      <c r="O51" s="83" t="s">
        <v>46</v>
      </c>
      <c r="P51" s="11" t="s">
        <v>47</v>
      </c>
    </row>
    <row r="52" spans="1:16" s="79" customFormat="1" ht="77.25" customHeight="1" x14ac:dyDescent="0.2">
      <c r="A52" s="74">
        <f t="shared" si="0"/>
        <v>34</v>
      </c>
      <c r="B52" s="83" t="s">
        <v>62</v>
      </c>
      <c r="C52" s="72" t="s">
        <v>63</v>
      </c>
      <c r="D52" s="72" t="s">
        <v>64</v>
      </c>
      <c r="E52" s="68" t="s">
        <v>241</v>
      </c>
      <c r="F52" s="97" t="s">
        <v>65</v>
      </c>
      <c r="G52" s="97" t="s">
        <v>66</v>
      </c>
      <c r="H52" s="69" t="s">
        <v>60</v>
      </c>
      <c r="I52" s="69">
        <v>25703000001</v>
      </c>
      <c r="J52" s="97" t="s">
        <v>67</v>
      </c>
      <c r="K52" s="98">
        <v>3782000</v>
      </c>
      <c r="L52" s="114">
        <v>46143</v>
      </c>
      <c r="M52" s="114">
        <v>46235</v>
      </c>
      <c r="N52" s="72" t="s">
        <v>61</v>
      </c>
      <c r="O52" s="97" t="s">
        <v>46</v>
      </c>
      <c r="P52" s="11" t="s">
        <v>47</v>
      </c>
    </row>
    <row r="53" spans="1:16" s="79" customFormat="1" ht="93.75" x14ac:dyDescent="0.2">
      <c r="A53" s="74">
        <f t="shared" si="0"/>
        <v>35</v>
      </c>
      <c r="B53" s="83" t="s">
        <v>62</v>
      </c>
      <c r="C53" s="72" t="s">
        <v>63</v>
      </c>
      <c r="D53" s="72" t="s">
        <v>64</v>
      </c>
      <c r="E53" s="68" t="s">
        <v>242</v>
      </c>
      <c r="F53" s="97" t="s">
        <v>65</v>
      </c>
      <c r="G53" s="97" t="s">
        <v>66</v>
      </c>
      <c r="H53" s="69" t="s">
        <v>60</v>
      </c>
      <c r="I53" s="69">
        <v>25612434101</v>
      </c>
      <c r="J53" s="97" t="s">
        <v>243</v>
      </c>
      <c r="K53" s="98">
        <v>3782000</v>
      </c>
      <c r="L53" s="114">
        <v>46113</v>
      </c>
      <c r="M53" s="114">
        <v>46204</v>
      </c>
      <c r="N53" s="72" t="s">
        <v>61</v>
      </c>
      <c r="O53" s="97" t="s">
        <v>46</v>
      </c>
      <c r="P53" s="11" t="s">
        <v>47</v>
      </c>
    </row>
    <row r="54" spans="1:16" s="79" customFormat="1" ht="65.25" customHeight="1" x14ac:dyDescent="0.2">
      <c r="A54" s="143">
        <v>39</v>
      </c>
      <c r="B54" s="97" t="s">
        <v>192</v>
      </c>
      <c r="C54" s="72" t="s">
        <v>159</v>
      </c>
      <c r="D54" s="72" t="s">
        <v>160</v>
      </c>
      <c r="E54" s="68" t="s">
        <v>307</v>
      </c>
      <c r="F54" s="124">
        <v>55</v>
      </c>
      <c r="G54" s="124" t="s">
        <v>66</v>
      </c>
      <c r="H54" s="125">
        <v>14058.5</v>
      </c>
      <c r="I54" s="69">
        <v>25701000</v>
      </c>
      <c r="J54" s="124" t="s">
        <v>36</v>
      </c>
      <c r="K54" s="125">
        <v>685025.05</v>
      </c>
      <c r="L54" s="114">
        <v>46023</v>
      </c>
      <c r="M54" s="114">
        <v>46419</v>
      </c>
      <c r="N54" s="97" t="s">
        <v>37</v>
      </c>
      <c r="O54" s="97" t="s">
        <v>46</v>
      </c>
      <c r="P54" s="97"/>
    </row>
    <row r="55" spans="1:16" s="79" customFormat="1" ht="101.25" customHeight="1" x14ac:dyDescent="0.2">
      <c r="A55" s="74">
        <v>41</v>
      </c>
      <c r="B55" s="97" t="s">
        <v>192</v>
      </c>
      <c r="C55" s="72" t="s">
        <v>95</v>
      </c>
      <c r="D55" s="72" t="s">
        <v>96</v>
      </c>
      <c r="E55" s="68" t="s">
        <v>263</v>
      </c>
      <c r="F55" s="97" t="s">
        <v>65</v>
      </c>
      <c r="G55" s="97" t="s">
        <v>66</v>
      </c>
      <c r="H55" s="98">
        <v>95</v>
      </c>
      <c r="I55" s="69">
        <v>25604103</v>
      </c>
      <c r="J55" s="97" t="s">
        <v>264</v>
      </c>
      <c r="K55" s="98">
        <v>513000</v>
      </c>
      <c r="L55" s="115">
        <v>46235</v>
      </c>
      <c r="M55" s="115">
        <v>46600</v>
      </c>
      <c r="N55" s="97" t="s">
        <v>139</v>
      </c>
      <c r="O55" s="97" t="s">
        <v>46</v>
      </c>
      <c r="P55" s="11" t="s">
        <v>47</v>
      </c>
    </row>
    <row r="56" spans="1:16" s="79" customFormat="1" ht="117" customHeight="1" x14ac:dyDescent="0.2">
      <c r="A56" s="143">
        <f t="shared" si="0"/>
        <v>42</v>
      </c>
      <c r="B56" s="97" t="s">
        <v>192</v>
      </c>
      <c r="C56" s="72" t="s">
        <v>95</v>
      </c>
      <c r="D56" s="72" t="s">
        <v>96</v>
      </c>
      <c r="E56" s="68" t="s">
        <v>345</v>
      </c>
      <c r="F56" s="97" t="s">
        <v>65</v>
      </c>
      <c r="G56" s="97" t="s">
        <v>66</v>
      </c>
      <c r="H56" s="98">
        <v>573.70000000000005</v>
      </c>
      <c r="I56" s="69">
        <v>25714000</v>
      </c>
      <c r="J56" s="97" t="s">
        <v>266</v>
      </c>
      <c r="K56" s="98">
        <v>828055.68</v>
      </c>
      <c r="L56" s="115">
        <v>46174</v>
      </c>
      <c r="M56" s="115">
        <v>46539</v>
      </c>
      <c r="N56" s="97" t="s">
        <v>139</v>
      </c>
      <c r="O56" s="97" t="s">
        <v>46</v>
      </c>
      <c r="P56" s="11" t="s">
        <v>47</v>
      </c>
    </row>
    <row r="57" spans="1:16" s="79" customFormat="1" ht="37.5" x14ac:dyDescent="0.2">
      <c r="A57" s="143">
        <f t="shared" si="0"/>
        <v>43</v>
      </c>
      <c r="B57" s="83" t="s">
        <v>56</v>
      </c>
      <c r="C57" s="83" t="s">
        <v>42</v>
      </c>
      <c r="D57" s="83" t="s">
        <v>43</v>
      </c>
      <c r="E57" s="84" t="s">
        <v>44</v>
      </c>
      <c r="F57" s="83">
        <v>736</v>
      </c>
      <c r="G57" s="83" t="s">
        <v>45</v>
      </c>
      <c r="H57" s="69">
        <v>9996</v>
      </c>
      <c r="I57" s="69">
        <v>25701000</v>
      </c>
      <c r="J57" s="145" t="s">
        <v>36</v>
      </c>
      <c r="K57" s="146">
        <v>1249500</v>
      </c>
      <c r="L57" s="99">
        <v>46054</v>
      </c>
      <c r="M57" s="100">
        <v>46419</v>
      </c>
      <c r="N57" s="83" t="s">
        <v>61</v>
      </c>
      <c r="O57" s="83" t="s">
        <v>46</v>
      </c>
      <c r="P57" s="11" t="s">
        <v>47</v>
      </c>
    </row>
    <row r="58" spans="1:16" s="79" customFormat="1" ht="37.5" x14ac:dyDescent="0.2">
      <c r="A58" s="143">
        <f t="shared" si="0"/>
        <v>44</v>
      </c>
      <c r="B58" s="83" t="s">
        <v>56</v>
      </c>
      <c r="C58" s="83" t="s">
        <v>42</v>
      </c>
      <c r="D58" s="83" t="s">
        <v>43</v>
      </c>
      <c r="E58" s="84" t="s">
        <v>48</v>
      </c>
      <c r="F58" s="83">
        <v>796</v>
      </c>
      <c r="G58" s="83" t="s">
        <v>35</v>
      </c>
      <c r="H58" s="69">
        <v>15852</v>
      </c>
      <c r="I58" s="69">
        <v>25701000</v>
      </c>
      <c r="J58" s="145" t="s">
        <v>36</v>
      </c>
      <c r="K58" s="146">
        <v>1886388</v>
      </c>
      <c r="L58" s="99">
        <v>46054</v>
      </c>
      <c r="M58" s="100">
        <v>46447</v>
      </c>
      <c r="N58" s="83" t="s">
        <v>61</v>
      </c>
      <c r="O58" s="83" t="s">
        <v>46</v>
      </c>
      <c r="P58" s="11" t="s">
        <v>47</v>
      </c>
    </row>
    <row r="59" spans="1:16" s="79" customFormat="1" ht="37.5" x14ac:dyDescent="0.2">
      <c r="A59" s="74">
        <f t="shared" si="0"/>
        <v>45</v>
      </c>
      <c r="B59" s="83" t="s">
        <v>56</v>
      </c>
      <c r="C59" s="83" t="s">
        <v>49</v>
      </c>
      <c r="D59" s="83" t="s">
        <v>50</v>
      </c>
      <c r="E59" s="84" t="s">
        <v>51</v>
      </c>
      <c r="F59" s="83">
        <v>796</v>
      </c>
      <c r="G59" s="83" t="s">
        <v>35</v>
      </c>
      <c r="H59" s="86">
        <v>179350</v>
      </c>
      <c r="I59" s="86">
        <v>25700000</v>
      </c>
      <c r="J59" s="83" t="s">
        <v>52</v>
      </c>
      <c r="K59" s="82">
        <v>688153</v>
      </c>
      <c r="L59" s="99">
        <v>46327</v>
      </c>
      <c r="M59" s="100">
        <v>46722</v>
      </c>
      <c r="N59" s="83" t="s">
        <v>61</v>
      </c>
      <c r="O59" s="83" t="s">
        <v>46</v>
      </c>
      <c r="P59" s="11" t="s">
        <v>47</v>
      </c>
    </row>
    <row r="60" spans="1:16" s="79" customFormat="1" ht="40.5" customHeight="1" x14ac:dyDescent="0.2">
      <c r="A60" s="74">
        <f t="shared" si="0"/>
        <v>46</v>
      </c>
      <c r="B60" s="83" t="s">
        <v>56</v>
      </c>
      <c r="C60" s="83" t="s">
        <v>53</v>
      </c>
      <c r="D60" s="83" t="s">
        <v>54</v>
      </c>
      <c r="E60" s="84" t="s">
        <v>151</v>
      </c>
      <c r="F60" s="83">
        <v>796</v>
      </c>
      <c r="G60" s="83" t="s">
        <v>35</v>
      </c>
      <c r="H60" s="25">
        <v>5000</v>
      </c>
      <c r="I60" s="86">
        <v>25000000</v>
      </c>
      <c r="J60" s="83" t="s">
        <v>52</v>
      </c>
      <c r="K60" s="26">
        <v>1774050</v>
      </c>
      <c r="L60" s="111">
        <v>46174</v>
      </c>
      <c r="M60" s="100">
        <v>46357</v>
      </c>
      <c r="N60" s="83" t="s">
        <v>61</v>
      </c>
      <c r="O60" s="83" t="s">
        <v>46</v>
      </c>
      <c r="P60" s="11" t="s">
        <v>47</v>
      </c>
    </row>
    <row r="61" spans="1:16" s="79" customFormat="1" ht="41.25" customHeight="1" x14ac:dyDescent="0.2">
      <c r="A61" s="74">
        <f t="shared" si="0"/>
        <v>47</v>
      </c>
      <c r="B61" s="83" t="s">
        <v>56</v>
      </c>
      <c r="C61" s="83" t="s">
        <v>53</v>
      </c>
      <c r="D61" s="83" t="s">
        <v>54</v>
      </c>
      <c r="E61" s="84" t="s">
        <v>152</v>
      </c>
      <c r="F61" s="83">
        <v>796</v>
      </c>
      <c r="G61" s="83" t="s">
        <v>35</v>
      </c>
      <c r="H61" s="86">
        <v>11545</v>
      </c>
      <c r="I61" s="86">
        <v>25000000</v>
      </c>
      <c r="J61" s="83" t="s">
        <v>52</v>
      </c>
      <c r="K61" s="82">
        <v>4098475</v>
      </c>
      <c r="L61" s="99">
        <v>46327</v>
      </c>
      <c r="M61" s="100">
        <v>46539</v>
      </c>
      <c r="N61" s="83" t="s">
        <v>61</v>
      </c>
      <c r="O61" s="83" t="s">
        <v>46</v>
      </c>
      <c r="P61" s="11" t="s">
        <v>47</v>
      </c>
    </row>
    <row r="62" spans="1:16" s="79" customFormat="1" ht="56.25" x14ac:dyDescent="0.2">
      <c r="A62" s="74">
        <f t="shared" si="0"/>
        <v>48</v>
      </c>
      <c r="B62" s="83" t="s">
        <v>56</v>
      </c>
      <c r="C62" s="83" t="s">
        <v>53</v>
      </c>
      <c r="D62" s="83" t="s">
        <v>54</v>
      </c>
      <c r="E62" s="84" t="s">
        <v>153</v>
      </c>
      <c r="F62" s="83">
        <v>796</v>
      </c>
      <c r="G62" s="83" t="s">
        <v>35</v>
      </c>
      <c r="H62" s="86">
        <v>3000</v>
      </c>
      <c r="I62" s="86">
        <v>25701000</v>
      </c>
      <c r="J62" s="83" t="s">
        <v>36</v>
      </c>
      <c r="K62" s="82">
        <v>1300000</v>
      </c>
      <c r="L62" s="99">
        <v>46204</v>
      </c>
      <c r="M62" s="100">
        <v>46357</v>
      </c>
      <c r="N62" s="83" t="s">
        <v>61</v>
      </c>
      <c r="O62" s="83" t="s">
        <v>46</v>
      </c>
      <c r="P62" s="11" t="s">
        <v>47</v>
      </c>
    </row>
    <row r="63" spans="1:16" s="79" customFormat="1" ht="56.25" x14ac:dyDescent="0.2">
      <c r="A63" s="74">
        <f t="shared" si="0"/>
        <v>49</v>
      </c>
      <c r="B63" s="83" t="s">
        <v>56</v>
      </c>
      <c r="C63" s="83" t="s">
        <v>53</v>
      </c>
      <c r="D63" s="83" t="s">
        <v>54</v>
      </c>
      <c r="E63" s="84" t="s">
        <v>154</v>
      </c>
      <c r="F63" s="83">
        <v>796</v>
      </c>
      <c r="G63" s="83" t="s">
        <v>35</v>
      </c>
      <c r="H63" s="86">
        <v>5400</v>
      </c>
      <c r="I63" s="86">
        <v>25701000</v>
      </c>
      <c r="J63" s="83" t="s">
        <v>36</v>
      </c>
      <c r="K63" s="82">
        <v>1578800</v>
      </c>
      <c r="L63" s="99">
        <v>46327</v>
      </c>
      <c r="M63" s="100">
        <v>46539</v>
      </c>
      <c r="N63" s="83" t="s">
        <v>61</v>
      </c>
      <c r="O63" s="83" t="s">
        <v>46</v>
      </c>
      <c r="P63" s="11" t="s">
        <v>47</v>
      </c>
    </row>
    <row r="64" spans="1:16" s="79" customFormat="1" ht="37.5" x14ac:dyDescent="0.2">
      <c r="A64" s="143">
        <f t="shared" si="0"/>
        <v>50</v>
      </c>
      <c r="B64" s="83" t="s">
        <v>56</v>
      </c>
      <c r="C64" s="83" t="s">
        <v>84</v>
      </c>
      <c r="D64" s="83" t="s">
        <v>85</v>
      </c>
      <c r="E64" s="84" t="s">
        <v>267</v>
      </c>
      <c r="F64" s="83">
        <v>796</v>
      </c>
      <c r="G64" s="83" t="s">
        <v>35</v>
      </c>
      <c r="H64" s="86">
        <v>135</v>
      </c>
      <c r="I64" s="86">
        <v>25701000</v>
      </c>
      <c r="J64" s="83" t="s">
        <v>36</v>
      </c>
      <c r="K64" s="82">
        <v>1755000</v>
      </c>
      <c r="L64" s="99">
        <v>46113</v>
      </c>
      <c r="M64" s="100">
        <v>46357</v>
      </c>
      <c r="N64" s="83" t="s">
        <v>61</v>
      </c>
      <c r="O64" s="83" t="s">
        <v>46</v>
      </c>
      <c r="P64" s="11" t="s">
        <v>47</v>
      </c>
    </row>
    <row r="65" spans="1:16" s="79" customFormat="1" ht="37.5" x14ac:dyDescent="0.2">
      <c r="A65" s="143">
        <f t="shared" si="0"/>
        <v>51</v>
      </c>
      <c r="B65" s="83" t="s">
        <v>56</v>
      </c>
      <c r="C65" s="83" t="s">
        <v>32</v>
      </c>
      <c r="D65" s="83" t="s">
        <v>33</v>
      </c>
      <c r="E65" s="84" t="s">
        <v>34</v>
      </c>
      <c r="F65" s="83">
        <v>796</v>
      </c>
      <c r="G65" s="83" t="s">
        <v>35</v>
      </c>
      <c r="H65" s="86">
        <v>1020</v>
      </c>
      <c r="I65" s="86">
        <v>25701000</v>
      </c>
      <c r="J65" s="83" t="s">
        <v>36</v>
      </c>
      <c r="K65" s="87">
        <v>3263988</v>
      </c>
      <c r="L65" s="99">
        <v>46023</v>
      </c>
      <c r="M65" s="100">
        <v>46357</v>
      </c>
      <c r="N65" s="83" t="s">
        <v>37</v>
      </c>
      <c r="O65" s="83" t="s">
        <v>46</v>
      </c>
      <c r="P65" s="83"/>
    </row>
    <row r="66" spans="1:16" s="79" customFormat="1" ht="37.5" x14ac:dyDescent="0.2">
      <c r="A66" s="143">
        <f t="shared" si="0"/>
        <v>52</v>
      </c>
      <c r="B66" s="83" t="s">
        <v>56</v>
      </c>
      <c r="C66" s="83" t="s">
        <v>38</v>
      </c>
      <c r="D66" s="83" t="s">
        <v>39</v>
      </c>
      <c r="E66" s="84" t="s">
        <v>158</v>
      </c>
      <c r="F66" s="83">
        <v>796</v>
      </c>
      <c r="G66" s="83" t="s">
        <v>35</v>
      </c>
      <c r="H66" s="86" t="s">
        <v>40</v>
      </c>
      <c r="I66" s="86">
        <v>25701000</v>
      </c>
      <c r="J66" s="83" t="s">
        <v>36</v>
      </c>
      <c r="K66" s="87">
        <v>124000</v>
      </c>
      <c r="L66" s="99">
        <v>46023</v>
      </c>
      <c r="M66" s="100">
        <v>46357</v>
      </c>
      <c r="N66" s="83" t="s">
        <v>37</v>
      </c>
      <c r="O66" s="83" t="s">
        <v>46</v>
      </c>
      <c r="P66" s="83"/>
    </row>
    <row r="67" spans="1:16" s="79" customFormat="1" ht="48.75" customHeight="1" x14ac:dyDescent="0.2">
      <c r="A67" s="143">
        <f t="shared" si="0"/>
        <v>53</v>
      </c>
      <c r="B67" s="83" t="s">
        <v>56</v>
      </c>
      <c r="C67" s="83" t="s">
        <v>38</v>
      </c>
      <c r="D67" s="83" t="s">
        <v>39</v>
      </c>
      <c r="E67" s="84" t="s">
        <v>41</v>
      </c>
      <c r="F67" s="83">
        <v>796</v>
      </c>
      <c r="G67" s="83" t="s">
        <v>35</v>
      </c>
      <c r="H67" s="86" t="s">
        <v>40</v>
      </c>
      <c r="I67" s="86">
        <v>25701000</v>
      </c>
      <c r="J67" s="83" t="s">
        <v>36</v>
      </c>
      <c r="K67" s="87">
        <v>70000</v>
      </c>
      <c r="L67" s="99">
        <v>46023</v>
      </c>
      <c r="M67" s="100">
        <v>46357</v>
      </c>
      <c r="N67" s="83" t="s">
        <v>37</v>
      </c>
      <c r="O67" s="83" t="s">
        <v>46</v>
      </c>
      <c r="P67" s="83"/>
    </row>
    <row r="68" spans="1:16" s="79" customFormat="1" ht="56.25" x14ac:dyDescent="0.2">
      <c r="A68" s="143">
        <f t="shared" si="0"/>
        <v>54</v>
      </c>
      <c r="B68" s="83" t="s">
        <v>56</v>
      </c>
      <c r="C68" s="83" t="s">
        <v>38</v>
      </c>
      <c r="D68" s="83" t="s">
        <v>39</v>
      </c>
      <c r="E68" s="84" t="s">
        <v>149</v>
      </c>
      <c r="F68" s="83">
        <v>796</v>
      </c>
      <c r="G68" s="83" t="s">
        <v>35</v>
      </c>
      <c r="H68" s="86" t="s">
        <v>40</v>
      </c>
      <c r="I68" s="86">
        <v>25701000</v>
      </c>
      <c r="J68" s="83" t="s">
        <v>36</v>
      </c>
      <c r="K68" s="87">
        <v>45000</v>
      </c>
      <c r="L68" s="99">
        <v>46023</v>
      </c>
      <c r="M68" s="100">
        <v>46357</v>
      </c>
      <c r="N68" s="83" t="s">
        <v>37</v>
      </c>
      <c r="O68" s="83" t="s">
        <v>46</v>
      </c>
      <c r="P68" s="83"/>
    </row>
    <row r="69" spans="1:16" s="79" customFormat="1" ht="58.5" customHeight="1" x14ac:dyDescent="0.2">
      <c r="A69" s="143">
        <f t="shared" si="0"/>
        <v>55</v>
      </c>
      <c r="B69" s="83" t="s">
        <v>56</v>
      </c>
      <c r="C69" s="83" t="s">
        <v>38</v>
      </c>
      <c r="D69" s="83" t="s">
        <v>39</v>
      </c>
      <c r="E69" s="84" t="s">
        <v>175</v>
      </c>
      <c r="F69" s="83">
        <v>796</v>
      </c>
      <c r="G69" s="83" t="s">
        <v>35</v>
      </c>
      <c r="H69" s="86" t="s">
        <v>40</v>
      </c>
      <c r="I69" s="86">
        <v>25701000</v>
      </c>
      <c r="J69" s="83" t="s">
        <v>36</v>
      </c>
      <c r="K69" s="87">
        <v>56000</v>
      </c>
      <c r="L69" s="99">
        <v>46023</v>
      </c>
      <c r="M69" s="100">
        <v>46357</v>
      </c>
      <c r="N69" s="83" t="s">
        <v>37</v>
      </c>
      <c r="O69" s="83" t="s">
        <v>46</v>
      </c>
      <c r="P69" s="83"/>
    </row>
    <row r="70" spans="1:16" s="79" customFormat="1" ht="37.5" x14ac:dyDescent="0.2">
      <c r="A70" s="143">
        <f t="shared" si="0"/>
        <v>56</v>
      </c>
      <c r="B70" s="83" t="s">
        <v>56</v>
      </c>
      <c r="C70" s="83" t="s">
        <v>38</v>
      </c>
      <c r="D70" s="83" t="s">
        <v>39</v>
      </c>
      <c r="E70" s="84" t="s">
        <v>86</v>
      </c>
      <c r="F70" s="83">
        <v>796</v>
      </c>
      <c r="G70" s="83" t="s">
        <v>35</v>
      </c>
      <c r="H70" s="86" t="s">
        <v>40</v>
      </c>
      <c r="I70" s="86">
        <v>25701000</v>
      </c>
      <c r="J70" s="83" t="s">
        <v>36</v>
      </c>
      <c r="K70" s="87">
        <v>45000</v>
      </c>
      <c r="L70" s="99">
        <v>46023</v>
      </c>
      <c r="M70" s="100">
        <v>46357</v>
      </c>
      <c r="N70" s="83" t="s">
        <v>37</v>
      </c>
      <c r="O70" s="83" t="s">
        <v>46</v>
      </c>
      <c r="P70" s="83"/>
    </row>
    <row r="71" spans="1:16" s="79" customFormat="1" ht="37.5" x14ac:dyDescent="0.2">
      <c r="A71" s="143">
        <f t="shared" si="0"/>
        <v>57</v>
      </c>
      <c r="B71" s="83" t="s">
        <v>56</v>
      </c>
      <c r="C71" s="83" t="s">
        <v>38</v>
      </c>
      <c r="D71" s="83" t="s">
        <v>39</v>
      </c>
      <c r="E71" s="84" t="s">
        <v>150</v>
      </c>
      <c r="F71" s="83">
        <v>796</v>
      </c>
      <c r="G71" s="83" t="s">
        <v>35</v>
      </c>
      <c r="H71" s="86" t="s">
        <v>40</v>
      </c>
      <c r="I71" s="86">
        <v>25701000</v>
      </c>
      <c r="J71" s="83" t="s">
        <v>36</v>
      </c>
      <c r="K71" s="87">
        <v>148000</v>
      </c>
      <c r="L71" s="99">
        <v>46023</v>
      </c>
      <c r="M71" s="100">
        <v>46357</v>
      </c>
      <c r="N71" s="83" t="s">
        <v>37</v>
      </c>
      <c r="O71" s="83" t="s">
        <v>46</v>
      </c>
      <c r="P71" s="83"/>
    </row>
    <row r="72" spans="1:16" s="79" customFormat="1" ht="56.25" x14ac:dyDescent="0.2">
      <c r="A72" s="74">
        <f t="shared" si="0"/>
        <v>58</v>
      </c>
      <c r="B72" s="97" t="s">
        <v>100</v>
      </c>
      <c r="C72" s="97" t="s">
        <v>103</v>
      </c>
      <c r="D72" s="117" t="s">
        <v>191</v>
      </c>
      <c r="E72" s="68" t="s">
        <v>273</v>
      </c>
      <c r="F72" s="97">
        <v>796</v>
      </c>
      <c r="G72" s="97" t="s">
        <v>35</v>
      </c>
      <c r="H72" s="69">
        <v>1800</v>
      </c>
      <c r="I72" s="69">
        <v>25000000</v>
      </c>
      <c r="J72" s="97" t="s">
        <v>102</v>
      </c>
      <c r="K72" s="69">
        <f>3313*1800</f>
        <v>5963400</v>
      </c>
      <c r="L72" s="114">
        <v>46296</v>
      </c>
      <c r="M72" s="114">
        <v>46327</v>
      </c>
      <c r="N72" s="97" t="s">
        <v>37</v>
      </c>
      <c r="O72" s="97" t="s">
        <v>46</v>
      </c>
      <c r="P72" s="97"/>
    </row>
    <row r="73" spans="1:16" s="79" customFormat="1" ht="70.5" customHeight="1" x14ac:dyDescent="0.2">
      <c r="A73" s="74">
        <f t="shared" si="0"/>
        <v>59</v>
      </c>
      <c r="B73" s="83" t="s">
        <v>100</v>
      </c>
      <c r="C73" s="83" t="s">
        <v>195</v>
      </c>
      <c r="D73" s="83" t="s">
        <v>196</v>
      </c>
      <c r="E73" s="84" t="s">
        <v>274</v>
      </c>
      <c r="F73" s="85">
        <v>796</v>
      </c>
      <c r="G73" s="83" t="s">
        <v>35</v>
      </c>
      <c r="H73" s="83">
        <v>1</v>
      </c>
      <c r="I73" s="69">
        <v>25000000</v>
      </c>
      <c r="J73" s="97" t="s">
        <v>102</v>
      </c>
      <c r="K73" s="87">
        <v>992000</v>
      </c>
      <c r="L73" s="100">
        <v>46204</v>
      </c>
      <c r="M73" s="100">
        <v>46235</v>
      </c>
      <c r="N73" s="83" t="s">
        <v>197</v>
      </c>
      <c r="O73" s="83" t="s">
        <v>46</v>
      </c>
      <c r="P73" s="83"/>
    </row>
    <row r="74" spans="1:16" s="79" customFormat="1" ht="56.25" x14ac:dyDescent="0.2">
      <c r="A74" s="74">
        <f t="shared" si="0"/>
        <v>60</v>
      </c>
      <c r="B74" s="83" t="s">
        <v>100</v>
      </c>
      <c r="C74" s="97" t="s">
        <v>103</v>
      </c>
      <c r="D74" s="117" t="s">
        <v>191</v>
      </c>
      <c r="E74" s="84" t="s">
        <v>275</v>
      </c>
      <c r="F74" s="85">
        <v>796</v>
      </c>
      <c r="G74" s="83" t="s">
        <v>35</v>
      </c>
      <c r="H74" s="86">
        <v>20</v>
      </c>
      <c r="I74" s="69">
        <v>25000000</v>
      </c>
      <c r="J74" s="97" t="s">
        <v>102</v>
      </c>
      <c r="K74" s="86">
        <f>1970000</f>
        <v>1970000</v>
      </c>
      <c r="L74" s="99">
        <v>46023</v>
      </c>
      <c r="M74" s="100">
        <v>46054</v>
      </c>
      <c r="N74" s="83" t="s">
        <v>197</v>
      </c>
      <c r="O74" s="83" t="s">
        <v>46</v>
      </c>
      <c r="P74" s="83"/>
    </row>
    <row r="75" spans="1:16" s="79" customFormat="1" ht="75" x14ac:dyDescent="0.2">
      <c r="A75" s="74">
        <f t="shared" si="0"/>
        <v>61</v>
      </c>
      <c r="B75" s="83" t="s">
        <v>100</v>
      </c>
      <c r="C75" s="97" t="s">
        <v>103</v>
      </c>
      <c r="D75" s="117" t="s">
        <v>191</v>
      </c>
      <c r="E75" s="84" t="s">
        <v>276</v>
      </c>
      <c r="F75" s="85">
        <v>796</v>
      </c>
      <c r="G75" s="83" t="s">
        <v>35</v>
      </c>
      <c r="H75" s="86">
        <v>20</v>
      </c>
      <c r="I75" s="69">
        <v>25000000</v>
      </c>
      <c r="J75" s="97" t="s">
        <v>102</v>
      </c>
      <c r="K75" s="86">
        <v>2741000</v>
      </c>
      <c r="L75" s="99">
        <v>46023</v>
      </c>
      <c r="M75" s="100">
        <v>46054</v>
      </c>
      <c r="N75" s="83" t="s">
        <v>197</v>
      </c>
      <c r="O75" s="83" t="s">
        <v>46</v>
      </c>
      <c r="P75" s="83"/>
    </row>
    <row r="76" spans="1:16" s="71" customFormat="1" ht="56.25" x14ac:dyDescent="0.2">
      <c r="A76" s="74">
        <f t="shared" si="0"/>
        <v>62</v>
      </c>
      <c r="B76" s="97" t="s">
        <v>100</v>
      </c>
      <c r="C76" s="97" t="s">
        <v>103</v>
      </c>
      <c r="D76" s="117" t="s">
        <v>191</v>
      </c>
      <c r="E76" s="68" t="s">
        <v>277</v>
      </c>
      <c r="F76" s="88">
        <v>798</v>
      </c>
      <c r="G76" s="97" t="s">
        <v>35</v>
      </c>
      <c r="H76" s="69">
        <v>1</v>
      </c>
      <c r="I76" s="69">
        <v>25000000</v>
      </c>
      <c r="J76" s="97" t="s">
        <v>102</v>
      </c>
      <c r="K76" s="98">
        <v>389700</v>
      </c>
      <c r="L76" s="114">
        <v>46296</v>
      </c>
      <c r="M76" s="114">
        <v>46327</v>
      </c>
      <c r="N76" s="97" t="s">
        <v>37</v>
      </c>
      <c r="O76" s="97" t="s">
        <v>46</v>
      </c>
      <c r="P76" s="97"/>
    </row>
    <row r="77" spans="1:16" s="71" customFormat="1" ht="61.5" customHeight="1" x14ac:dyDescent="0.2">
      <c r="A77" s="74">
        <f t="shared" si="0"/>
        <v>63</v>
      </c>
      <c r="B77" s="97" t="s">
        <v>100</v>
      </c>
      <c r="C77" s="97" t="s">
        <v>103</v>
      </c>
      <c r="D77" s="97" t="s">
        <v>191</v>
      </c>
      <c r="E77" s="68" t="s">
        <v>278</v>
      </c>
      <c r="F77" s="97">
        <v>798</v>
      </c>
      <c r="G77" s="97" t="s">
        <v>35</v>
      </c>
      <c r="H77" s="69">
        <v>1</v>
      </c>
      <c r="I77" s="69">
        <v>25000000</v>
      </c>
      <c r="J77" s="97" t="s">
        <v>102</v>
      </c>
      <c r="K77" s="98">
        <v>269700</v>
      </c>
      <c r="L77" s="114">
        <v>46296</v>
      </c>
      <c r="M77" s="114">
        <v>46327</v>
      </c>
      <c r="N77" s="97" t="s">
        <v>37</v>
      </c>
      <c r="O77" s="97" t="s">
        <v>46</v>
      </c>
      <c r="P77" s="97"/>
    </row>
    <row r="78" spans="1:16" s="71" customFormat="1" ht="115.5" x14ac:dyDescent="0.2">
      <c r="A78" s="74">
        <f t="shared" si="0"/>
        <v>64</v>
      </c>
      <c r="B78" s="97" t="s">
        <v>104</v>
      </c>
      <c r="C78" s="97" t="s">
        <v>105</v>
      </c>
      <c r="D78" s="97" t="s">
        <v>106</v>
      </c>
      <c r="E78" s="68" t="s">
        <v>172</v>
      </c>
      <c r="F78" s="97">
        <v>796</v>
      </c>
      <c r="G78" s="97" t="s">
        <v>35</v>
      </c>
      <c r="H78" s="69">
        <v>5</v>
      </c>
      <c r="I78" s="69">
        <v>25000000</v>
      </c>
      <c r="J78" s="97" t="s">
        <v>102</v>
      </c>
      <c r="K78" s="98">
        <f>1.56*1.06</f>
        <v>1.6536000000000002</v>
      </c>
      <c r="L78" s="114">
        <v>46357</v>
      </c>
      <c r="M78" s="114">
        <v>46722</v>
      </c>
      <c r="N78" s="97" t="s">
        <v>37</v>
      </c>
      <c r="O78" s="97" t="s">
        <v>46</v>
      </c>
      <c r="P78" s="90" t="s">
        <v>173</v>
      </c>
    </row>
    <row r="79" spans="1:16" s="71" customFormat="1" ht="93.75" x14ac:dyDescent="0.2">
      <c r="A79" s="74">
        <f t="shared" si="0"/>
        <v>65</v>
      </c>
      <c r="B79" s="97" t="s">
        <v>181</v>
      </c>
      <c r="C79" s="72" t="s">
        <v>182</v>
      </c>
      <c r="D79" s="72" t="s">
        <v>183</v>
      </c>
      <c r="E79" s="68" t="s">
        <v>184</v>
      </c>
      <c r="F79" s="97" t="s">
        <v>109</v>
      </c>
      <c r="G79" s="97" t="s">
        <v>35</v>
      </c>
      <c r="H79" s="69">
        <v>111834</v>
      </c>
      <c r="I79" s="69">
        <v>25000000</v>
      </c>
      <c r="J79" s="97" t="s">
        <v>52</v>
      </c>
      <c r="K79" s="98">
        <v>56633920.369999997</v>
      </c>
      <c r="L79" s="99">
        <v>46023</v>
      </c>
      <c r="M79" s="100">
        <v>46357</v>
      </c>
      <c r="N79" s="97" t="s">
        <v>37</v>
      </c>
      <c r="O79" s="97" t="s">
        <v>46</v>
      </c>
      <c r="P79" s="97" t="s">
        <v>279</v>
      </c>
    </row>
    <row r="80" spans="1:16" s="79" customFormat="1" ht="56.25" x14ac:dyDescent="0.2">
      <c r="A80" s="74">
        <f t="shared" si="0"/>
        <v>66</v>
      </c>
      <c r="B80" s="97" t="s">
        <v>181</v>
      </c>
      <c r="C80" s="97" t="s">
        <v>87</v>
      </c>
      <c r="D80" s="97" t="s">
        <v>193</v>
      </c>
      <c r="E80" s="91" t="s">
        <v>280</v>
      </c>
      <c r="F80" s="77">
        <v>796</v>
      </c>
      <c r="G80" s="97" t="s">
        <v>35</v>
      </c>
      <c r="H80" s="97">
        <v>45</v>
      </c>
      <c r="I80" s="69">
        <v>25634000</v>
      </c>
      <c r="J80" s="94" t="s">
        <v>52</v>
      </c>
      <c r="K80" s="98">
        <v>4330428</v>
      </c>
      <c r="L80" s="115">
        <v>46235</v>
      </c>
      <c r="M80" s="100">
        <v>46357</v>
      </c>
      <c r="N80" s="97" t="s">
        <v>37</v>
      </c>
      <c r="O80" s="97" t="s">
        <v>46</v>
      </c>
      <c r="P80" s="76" t="s">
        <v>369</v>
      </c>
    </row>
    <row r="81" spans="1:16" s="79" customFormat="1" ht="181.5" x14ac:dyDescent="0.2">
      <c r="A81" s="143">
        <f t="shared" ref="A81:A96" si="1">A80+1</f>
        <v>67</v>
      </c>
      <c r="B81" s="97" t="s">
        <v>107</v>
      </c>
      <c r="C81" s="97" t="s">
        <v>111</v>
      </c>
      <c r="D81" s="97" t="s">
        <v>108</v>
      </c>
      <c r="E81" s="68" t="s">
        <v>190</v>
      </c>
      <c r="F81" s="97" t="s">
        <v>109</v>
      </c>
      <c r="G81" s="97" t="s">
        <v>35</v>
      </c>
      <c r="H81" s="86">
        <f>98000*12</f>
        <v>1176000</v>
      </c>
      <c r="I81" s="69">
        <v>25701000</v>
      </c>
      <c r="J81" s="97" t="s">
        <v>110</v>
      </c>
      <c r="K81" s="158">
        <v>1.1000000000000001</v>
      </c>
      <c r="L81" s="114">
        <v>46143</v>
      </c>
      <c r="M81" s="73" t="s">
        <v>367</v>
      </c>
      <c r="N81" s="97" t="s">
        <v>37</v>
      </c>
      <c r="O81" s="97" t="s">
        <v>46</v>
      </c>
      <c r="P81" s="90" t="s">
        <v>281</v>
      </c>
    </row>
    <row r="82" spans="1:16" s="79" customFormat="1" ht="187.5" x14ac:dyDescent="0.2">
      <c r="A82" s="143">
        <f t="shared" si="1"/>
        <v>68</v>
      </c>
      <c r="B82" s="97" t="s">
        <v>107</v>
      </c>
      <c r="C82" s="97" t="s">
        <v>111</v>
      </c>
      <c r="D82" s="97" t="s">
        <v>108</v>
      </c>
      <c r="E82" s="68" t="s">
        <v>370</v>
      </c>
      <c r="F82" s="97" t="s">
        <v>109</v>
      </c>
      <c r="G82" s="97" t="s">
        <v>35</v>
      </c>
      <c r="H82" s="86">
        <f>30000*12</f>
        <v>360000</v>
      </c>
      <c r="I82" s="69">
        <v>25701000</v>
      </c>
      <c r="J82" s="97" t="s">
        <v>110</v>
      </c>
      <c r="K82" s="158">
        <v>1.74</v>
      </c>
      <c r="L82" s="114">
        <v>46143</v>
      </c>
      <c r="M82" s="73" t="s">
        <v>367</v>
      </c>
      <c r="N82" s="97" t="s">
        <v>37</v>
      </c>
      <c r="O82" s="97" t="s">
        <v>46</v>
      </c>
      <c r="P82" s="90" t="s">
        <v>185</v>
      </c>
    </row>
    <row r="83" spans="1:16" s="79" customFormat="1" ht="188.25" customHeight="1" x14ac:dyDescent="0.2">
      <c r="A83" s="143">
        <f t="shared" si="1"/>
        <v>69</v>
      </c>
      <c r="B83" s="97" t="s">
        <v>107</v>
      </c>
      <c r="C83" s="97" t="s">
        <v>111</v>
      </c>
      <c r="D83" s="97" t="s">
        <v>108</v>
      </c>
      <c r="E83" s="68" t="s">
        <v>371</v>
      </c>
      <c r="F83" s="97" t="s">
        <v>109</v>
      </c>
      <c r="G83" s="97" t="s">
        <v>35</v>
      </c>
      <c r="H83" s="86">
        <f>21000*12</f>
        <v>252000</v>
      </c>
      <c r="I83" s="69">
        <v>25701000</v>
      </c>
      <c r="J83" s="97" t="s">
        <v>110</v>
      </c>
      <c r="K83" s="158">
        <v>1.83</v>
      </c>
      <c r="L83" s="114">
        <v>46143</v>
      </c>
      <c r="M83" s="73" t="s">
        <v>367</v>
      </c>
      <c r="N83" s="97" t="s">
        <v>37</v>
      </c>
      <c r="O83" s="97" t="s">
        <v>46</v>
      </c>
      <c r="P83" s="90" t="s">
        <v>282</v>
      </c>
    </row>
    <row r="84" spans="1:16" s="79" customFormat="1" ht="181.5" x14ac:dyDescent="0.2">
      <c r="A84" s="143">
        <f t="shared" si="1"/>
        <v>70</v>
      </c>
      <c r="B84" s="97" t="s">
        <v>107</v>
      </c>
      <c r="C84" s="97" t="s">
        <v>111</v>
      </c>
      <c r="D84" s="97" t="s">
        <v>108</v>
      </c>
      <c r="E84" s="68" t="s">
        <v>112</v>
      </c>
      <c r="F84" s="97" t="s">
        <v>109</v>
      </c>
      <c r="G84" s="97" t="s">
        <v>35</v>
      </c>
      <c r="H84" s="86">
        <f>8200*12</f>
        <v>98400</v>
      </c>
      <c r="I84" s="69">
        <v>25000000</v>
      </c>
      <c r="J84" s="97" t="s">
        <v>52</v>
      </c>
      <c r="K84" s="158">
        <v>2.17</v>
      </c>
      <c r="L84" s="114">
        <v>46143</v>
      </c>
      <c r="M84" s="73" t="s">
        <v>367</v>
      </c>
      <c r="N84" s="97" t="s">
        <v>37</v>
      </c>
      <c r="O84" s="97" t="s">
        <v>46</v>
      </c>
      <c r="P84" s="90" t="s">
        <v>283</v>
      </c>
    </row>
    <row r="85" spans="1:16" s="79" customFormat="1" ht="181.5" x14ac:dyDescent="0.2">
      <c r="A85" s="143">
        <f t="shared" si="1"/>
        <v>71</v>
      </c>
      <c r="B85" s="97" t="s">
        <v>107</v>
      </c>
      <c r="C85" s="97" t="s">
        <v>111</v>
      </c>
      <c r="D85" s="97" t="s">
        <v>108</v>
      </c>
      <c r="E85" s="68" t="s">
        <v>113</v>
      </c>
      <c r="F85" s="97" t="s">
        <v>109</v>
      </c>
      <c r="G85" s="97" t="s">
        <v>35</v>
      </c>
      <c r="H85" s="86">
        <f>3300*12</f>
        <v>39600</v>
      </c>
      <c r="I85" s="69">
        <v>25000000</v>
      </c>
      <c r="J85" s="97" t="s">
        <v>52</v>
      </c>
      <c r="K85" s="158">
        <v>3.84</v>
      </c>
      <c r="L85" s="114">
        <v>46143</v>
      </c>
      <c r="M85" s="73" t="s">
        <v>367</v>
      </c>
      <c r="N85" s="97" t="s">
        <v>37</v>
      </c>
      <c r="O85" s="97" t="s">
        <v>46</v>
      </c>
      <c r="P85" s="90" t="s">
        <v>284</v>
      </c>
    </row>
    <row r="86" spans="1:16" s="79" customFormat="1" ht="181.5" x14ac:dyDescent="0.2">
      <c r="A86" s="143">
        <f t="shared" si="1"/>
        <v>72</v>
      </c>
      <c r="B86" s="97" t="s">
        <v>107</v>
      </c>
      <c r="C86" s="97" t="s">
        <v>111</v>
      </c>
      <c r="D86" s="97" t="s">
        <v>108</v>
      </c>
      <c r="E86" s="68" t="s">
        <v>114</v>
      </c>
      <c r="F86" s="97" t="s">
        <v>109</v>
      </c>
      <c r="G86" s="97" t="s">
        <v>35</v>
      </c>
      <c r="H86" s="86">
        <f>16000*12</f>
        <v>192000</v>
      </c>
      <c r="I86" s="69">
        <v>25000000</v>
      </c>
      <c r="J86" s="97" t="s">
        <v>52</v>
      </c>
      <c r="K86" s="158">
        <v>10.199999999999999</v>
      </c>
      <c r="L86" s="114">
        <v>46143</v>
      </c>
      <c r="M86" s="73" t="s">
        <v>367</v>
      </c>
      <c r="N86" s="97" t="s">
        <v>37</v>
      </c>
      <c r="O86" s="97" t="s">
        <v>46</v>
      </c>
      <c r="P86" s="90" t="s">
        <v>285</v>
      </c>
    </row>
    <row r="87" spans="1:16" s="71" customFormat="1" ht="181.5" x14ac:dyDescent="0.2">
      <c r="A87" s="143">
        <v>77</v>
      </c>
      <c r="B87" s="97" t="s">
        <v>107</v>
      </c>
      <c r="C87" s="97" t="s">
        <v>111</v>
      </c>
      <c r="D87" s="97" t="s">
        <v>108</v>
      </c>
      <c r="E87" s="68" t="s">
        <v>115</v>
      </c>
      <c r="F87" s="97" t="s">
        <v>109</v>
      </c>
      <c r="G87" s="97" t="s">
        <v>35</v>
      </c>
      <c r="H87" s="86">
        <f>13500*12</f>
        <v>162000</v>
      </c>
      <c r="I87" s="69">
        <v>25000000</v>
      </c>
      <c r="J87" s="97" t="s">
        <v>52</v>
      </c>
      <c r="K87" s="158">
        <v>6.36</v>
      </c>
      <c r="L87" s="114">
        <v>46143</v>
      </c>
      <c r="M87" s="73" t="s">
        <v>367</v>
      </c>
      <c r="N87" s="97" t="s">
        <v>37</v>
      </c>
      <c r="O87" s="97" t="s">
        <v>46</v>
      </c>
      <c r="P87" s="90" t="s">
        <v>286</v>
      </c>
    </row>
    <row r="88" spans="1:16" s="71" customFormat="1" ht="181.5" x14ac:dyDescent="0.2">
      <c r="A88" s="143">
        <f t="shared" si="1"/>
        <v>78</v>
      </c>
      <c r="B88" s="97" t="s">
        <v>107</v>
      </c>
      <c r="C88" s="97" t="s">
        <v>111</v>
      </c>
      <c r="D88" s="97" t="s">
        <v>108</v>
      </c>
      <c r="E88" s="68" t="s">
        <v>116</v>
      </c>
      <c r="F88" s="97">
        <v>796</v>
      </c>
      <c r="G88" s="97" t="s">
        <v>35</v>
      </c>
      <c r="H88" s="86">
        <f>51000*12</f>
        <v>612000</v>
      </c>
      <c r="I88" s="69">
        <v>25000000</v>
      </c>
      <c r="J88" s="97" t="s">
        <v>52</v>
      </c>
      <c r="K88" s="158">
        <v>3.25</v>
      </c>
      <c r="L88" s="114">
        <v>46143</v>
      </c>
      <c r="M88" s="73" t="s">
        <v>367</v>
      </c>
      <c r="N88" s="97" t="s">
        <v>37</v>
      </c>
      <c r="O88" s="97" t="s">
        <v>46</v>
      </c>
      <c r="P88" s="90" t="s">
        <v>287</v>
      </c>
    </row>
    <row r="89" spans="1:16" s="71" customFormat="1" ht="181.5" x14ac:dyDescent="0.2">
      <c r="A89" s="143">
        <f t="shared" si="1"/>
        <v>79</v>
      </c>
      <c r="B89" s="97" t="s">
        <v>107</v>
      </c>
      <c r="C89" s="97" t="s">
        <v>111</v>
      </c>
      <c r="D89" s="97" t="s">
        <v>108</v>
      </c>
      <c r="E89" s="68" t="s">
        <v>117</v>
      </c>
      <c r="F89" s="97" t="s">
        <v>109</v>
      </c>
      <c r="G89" s="97" t="s">
        <v>35</v>
      </c>
      <c r="H89" s="86">
        <f>4000*12</f>
        <v>48000</v>
      </c>
      <c r="I89" s="69">
        <v>25000000</v>
      </c>
      <c r="J89" s="97" t="s">
        <v>52</v>
      </c>
      <c r="K89" s="158">
        <v>6</v>
      </c>
      <c r="L89" s="114">
        <v>46143</v>
      </c>
      <c r="M89" s="73" t="s">
        <v>367</v>
      </c>
      <c r="N89" s="97" t="s">
        <v>37</v>
      </c>
      <c r="O89" s="97" t="s">
        <v>46</v>
      </c>
      <c r="P89" s="90" t="s">
        <v>285</v>
      </c>
    </row>
    <row r="90" spans="1:16" s="71" customFormat="1" ht="181.5" x14ac:dyDescent="0.2">
      <c r="A90" s="143">
        <f t="shared" si="1"/>
        <v>80</v>
      </c>
      <c r="B90" s="97" t="s">
        <v>107</v>
      </c>
      <c r="C90" s="97" t="s">
        <v>111</v>
      </c>
      <c r="D90" s="97" t="s">
        <v>108</v>
      </c>
      <c r="E90" s="68" t="s">
        <v>118</v>
      </c>
      <c r="F90" s="97" t="s">
        <v>109</v>
      </c>
      <c r="G90" s="97" t="s">
        <v>35</v>
      </c>
      <c r="H90" s="86">
        <f>11500*12</f>
        <v>138000</v>
      </c>
      <c r="I90" s="69">
        <v>25000000</v>
      </c>
      <c r="J90" s="97" t="s">
        <v>52</v>
      </c>
      <c r="K90" s="158">
        <v>5.4</v>
      </c>
      <c r="L90" s="114">
        <v>46143</v>
      </c>
      <c r="M90" s="73" t="s">
        <v>367</v>
      </c>
      <c r="N90" s="97" t="s">
        <v>37</v>
      </c>
      <c r="O90" s="97" t="s">
        <v>46</v>
      </c>
      <c r="P90" s="90" t="s">
        <v>288</v>
      </c>
    </row>
    <row r="91" spans="1:16" s="71" customFormat="1" ht="181.5" x14ac:dyDescent="0.2">
      <c r="A91" s="143">
        <f t="shared" si="1"/>
        <v>81</v>
      </c>
      <c r="B91" s="97" t="s">
        <v>107</v>
      </c>
      <c r="C91" s="97" t="s">
        <v>111</v>
      </c>
      <c r="D91" s="97" t="s">
        <v>108</v>
      </c>
      <c r="E91" s="68" t="s">
        <v>119</v>
      </c>
      <c r="F91" s="97" t="s">
        <v>109</v>
      </c>
      <c r="G91" s="97" t="s">
        <v>35</v>
      </c>
      <c r="H91" s="86">
        <f>6500*12</f>
        <v>78000</v>
      </c>
      <c r="I91" s="69">
        <v>25000000</v>
      </c>
      <c r="J91" s="97" t="s">
        <v>52</v>
      </c>
      <c r="K91" s="158">
        <v>3.84</v>
      </c>
      <c r="L91" s="114">
        <v>46143</v>
      </c>
      <c r="M91" s="73" t="s">
        <v>367</v>
      </c>
      <c r="N91" s="97" t="s">
        <v>37</v>
      </c>
      <c r="O91" s="97" t="s">
        <v>46</v>
      </c>
      <c r="P91" s="90" t="s">
        <v>284</v>
      </c>
    </row>
    <row r="92" spans="1:16" s="71" customFormat="1" ht="181.5" x14ac:dyDescent="0.2">
      <c r="A92" s="143">
        <f t="shared" si="1"/>
        <v>82</v>
      </c>
      <c r="B92" s="97" t="s">
        <v>107</v>
      </c>
      <c r="C92" s="70" t="s">
        <v>111</v>
      </c>
      <c r="D92" s="97" t="s">
        <v>108</v>
      </c>
      <c r="E92" s="68" t="s">
        <v>120</v>
      </c>
      <c r="F92" s="97" t="s">
        <v>109</v>
      </c>
      <c r="G92" s="97" t="s">
        <v>35</v>
      </c>
      <c r="H92" s="86">
        <f>6500*12</f>
        <v>78000</v>
      </c>
      <c r="I92" s="69">
        <v>25000000</v>
      </c>
      <c r="J92" s="97" t="s">
        <v>52</v>
      </c>
      <c r="K92" s="158">
        <v>5.16</v>
      </c>
      <c r="L92" s="114">
        <v>46143</v>
      </c>
      <c r="M92" s="73" t="s">
        <v>367</v>
      </c>
      <c r="N92" s="97" t="s">
        <v>37</v>
      </c>
      <c r="O92" s="97" t="s">
        <v>46</v>
      </c>
      <c r="P92" s="90" t="s">
        <v>289</v>
      </c>
    </row>
    <row r="93" spans="1:16" s="71" customFormat="1" ht="181.5" x14ac:dyDescent="0.2">
      <c r="A93" s="143">
        <f t="shared" si="1"/>
        <v>83</v>
      </c>
      <c r="B93" s="97" t="s">
        <v>107</v>
      </c>
      <c r="C93" s="72" t="s">
        <v>111</v>
      </c>
      <c r="D93" s="72" t="s">
        <v>108</v>
      </c>
      <c r="E93" s="68" t="s">
        <v>121</v>
      </c>
      <c r="F93" s="97" t="s">
        <v>109</v>
      </c>
      <c r="G93" s="97" t="s">
        <v>35</v>
      </c>
      <c r="H93" s="86">
        <f>2000*12</f>
        <v>24000</v>
      </c>
      <c r="I93" s="69">
        <v>25000000</v>
      </c>
      <c r="J93" s="97" t="s">
        <v>52</v>
      </c>
      <c r="K93" s="158">
        <v>13.2</v>
      </c>
      <c r="L93" s="114">
        <v>46143</v>
      </c>
      <c r="M93" s="73" t="s">
        <v>367</v>
      </c>
      <c r="N93" s="97" t="s">
        <v>37</v>
      </c>
      <c r="O93" s="97" t="s">
        <v>46</v>
      </c>
      <c r="P93" s="90" t="s">
        <v>290</v>
      </c>
    </row>
    <row r="94" spans="1:16" s="71" customFormat="1" ht="181.5" x14ac:dyDescent="0.2">
      <c r="A94" s="143">
        <f t="shared" si="1"/>
        <v>84</v>
      </c>
      <c r="B94" s="83" t="s">
        <v>107</v>
      </c>
      <c r="C94" s="101" t="s">
        <v>111</v>
      </c>
      <c r="D94" s="101" t="s">
        <v>108</v>
      </c>
      <c r="E94" s="84" t="s">
        <v>174</v>
      </c>
      <c r="F94" s="83" t="s">
        <v>109</v>
      </c>
      <c r="G94" s="83" t="s">
        <v>35</v>
      </c>
      <c r="H94" s="86">
        <f>1300*12</f>
        <v>15600</v>
      </c>
      <c r="I94" s="86">
        <v>25000000</v>
      </c>
      <c r="J94" s="83" t="s">
        <v>52</v>
      </c>
      <c r="K94" s="158">
        <v>9.6</v>
      </c>
      <c r="L94" s="114">
        <v>46143</v>
      </c>
      <c r="M94" s="73" t="s">
        <v>367</v>
      </c>
      <c r="N94" s="97" t="s">
        <v>37</v>
      </c>
      <c r="O94" s="97" t="s">
        <v>46</v>
      </c>
      <c r="P94" s="90" t="s">
        <v>291</v>
      </c>
    </row>
    <row r="95" spans="1:16" s="71" customFormat="1" ht="75" x14ac:dyDescent="0.2">
      <c r="A95" s="143">
        <f t="shared" si="1"/>
        <v>85</v>
      </c>
      <c r="B95" s="83" t="s">
        <v>107</v>
      </c>
      <c r="C95" s="101" t="s">
        <v>187</v>
      </c>
      <c r="D95" s="101" t="s">
        <v>188</v>
      </c>
      <c r="E95" s="84" t="s">
        <v>292</v>
      </c>
      <c r="F95" s="83">
        <v>796</v>
      </c>
      <c r="G95" s="83" t="s">
        <v>35</v>
      </c>
      <c r="H95" s="120" t="s">
        <v>40</v>
      </c>
      <c r="I95" s="86">
        <v>25738000</v>
      </c>
      <c r="J95" s="83" t="s">
        <v>293</v>
      </c>
      <c r="K95" s="87">
        <v>6754000</v>
      </c>
      <c r="L95" s="115">
        <v>46082</v>
      </c>
      <c r="M95" s="115">
        <v>46478</v>
      </c>
      <c r="N95" s="83" t="s">
        <v>37</v>
      </c>
      <c r="O95" s="83" t="s">
        <v>46</v>
      </c>
      <c r="P95" s="83" t="s">
        <v>189</v>
      </c>
    </row>
    <row r="96" spans="1:16" s="71" customFormat="1" ht="93.75" x14ac:dyDescent="0.2">
      <c r="A96" s="74">
        <f t="shared" si="1"/>
        <v>86</v>
      </c>
      <c r="B96" s="83" t="s">
        <v>107</v>
      </c>
      <c r="C96" s="118" t="s">
        <v>103</v>
      </c>
      <c r="D96" s="118" t="s">
        <v>171</v>
      </c>
      <c r="E96" s="119" t="s">
        <v>294</v>
      </c>
      <c r="F96" s="83">
        <v>796</v>
      </c>
      <c r="G96" s="83" t="s">
        <v>35</v>
      </c>
      <c r="H96" s="120" t="s">
        <v>40</v>
      </c>
      <c r="I96" s="120">
        <v>25000000</v>
      </c>
      <c r="J96" s="118" t="s">
        <v>52</v>
      </c>
      <c r="K96" s="121">
        <v>600000</v>
      </c>
      <c r="L96" s="99">
        <v>46054</v>
      </c>
      <c r="M96" s="122" t="s">
        <v>147</v>
      </c>
      <c r="N96" s="83" t="s">
        <v>37</v>
      </c>
      <c r="O96" s="83" t="s">
        <v>46</v>
      </c>
      <c r="P96" s="83"/>
    </row>
    <row r="97" spans="1:16" s="71" customFormat="1" ht="99" customHeight="1" x14ac:dyDescent="0.2">
      <c r="A97" s="143">
        <v>87</v>
      </c>
      <c r="B97" s="124" t="s">
        <v>297</v>
      </c>
      <c r="C97" s="72" t="s">
        <v>95</v>
      </c>
      <c r="D97" s="72" t="s">
        <v>96</v>
      </c>
      <c r="E97" s="68" t="s">
        <v>336</v>
      </c>
      <c r="F97" s="124" t="s">
        <v>65</v>
      </c>
      <c r="G97" s="124" t="s">
        <v>66</v>
      </c>
      <c r="H97" s="125">
        <v>405.1</v>
      </c>
      <c r="I97" s="69">
        <v>25701000</v>
      </c>
      <c r="J97" s="124" t="s">
        <v>36</v>
      </c>
      <c r="K97" s="125">
        <v>882480</v>
      </c>
      <c r="L97" s="114">
        <v>46054</v>
      </c>
      <c r="M97" s="115">
        <v>46477</v>
      </c>
      <c r="N97" s="124" t="s">
        <v>139</v>
      </c>
      <c r="O97" s="124" t="s">
        <v>46</v>
      </c>
      <c r="P97" s="11" t="s">
        <v>47</v>
      </c>
    </row>
    <row r="98" spans="1:16" s="71" customFormat="1" ht="96" customHeight="1" x14ac:dyDescent="0.2">
      <c r="A98" s="124">
        <v>88</v>
      </c>
      <c r="B98" s="124" t="s">
        <v>297</v>
      </c>
      <c r="C98" s="72" t="s">
        <v>95</v>
      </c>
      <c r="D98" s="72" t="s">
        <v>96</v>
      </c>
      <c r="E98" s="68" t="s">
        <v>298</v>
      </c>
      <c r="F98" s="124" t="s">
        <v>65</v>
      </c>
      <c r="G98" s="124" t="s">
        <v>66</v>
      </c>
      <c r="H98" s="126">
        <v>969.25</v>
      </c>
      <c r="I98" s="69">
        <v>25701000</v>
      </c>
      <c r="J98" s="124" t="s">
        <v>36</v>
      </c>
      <c r="K98" s="125">
        <v>705600</v>
      </c>
      <c r="L98" s="114">
        <v>46174</v>
      </c>
      <c r="M98" s="115">
        <v>46569</v>
      </c>
      <c r="N98" s="124" t="s">
        <v>139</v>
      </c>
      <c r="O98" s="124" t="s">
        <v>46</v>
      </c>
      <c r="P98" s="11" t="s">
        <v>47</v>
      </c>
    </row>
    <row r="99" spans="1:16" s="71" customFormat="1" ht="116.25" customHeight="1" x14ac:dyDescent="0.2">
      <c r="A99" s="143">
        <v>89</v>
      </c>
      <c r="B99" s="124" t="s">
        <v>297</v>
      </c>
      <c r="C99" s="72" t="s">
        <v>95</v>
      </c>
      <c r="D99" s="72" t="s">
        <v>96</v>
      </c>
      <c r="E99" s="68" t="s">
        <v>299</v>
      </c>
      <c r="F99" s="124" t="s">
        <v>65</v>
      </c>
      <c r="G99" s="124" t="s">
        <v>66</v>
      </c>
      <c r="H99" s="126">
        <v>656.5</v>
      </c>
      <c r="I99" s="69">
        <v>25000000</v>
      </c>
      <c r="J99" s="124" t="s">
        <v>52</v>
      </c>
      <c r="K99" s="125">
        <v>1092216</v>
      </c>
      <c r="L99" s="114">
        <v>46023</v>
      </c>
      <c r="M99" s="115">
        <v>46477</v>
      </c>
      <c r="N99" s="124" t="s">
        <v>139</v>
      </c>
      <c r="O99" s="124" t="s">
        <v>46</v>
      </c>
      <c r="P99" s="11" t="s">
        <v>47</v>
      </c>
    </row>
    <row r="100" spans="1:16" s="71" customFormat="1" ht="95.25" customHeight="1" x14ac:dyDescent="0.2">
      <c r="A100" s="143">
        <v>90</v>
      </c>
      <c r="B100" s="124" t="s">
        <v>297</v>
      </c>
      <c r="C100" s="72" t="s">
        <v>95</v>
      </c>
      <c r="D100" s="72" t="s">
        <v>96</v>
      </c>
      <c r="E100" s="68" t="s">
        <v>300</v>
      </c>
      <c r="F100" s="124" t="s">
        <v>65</v>
      </c>
      <c r="G100" s="124" t="s">
        <v>66</v>
      </c>
      <c r="H100" s="126">
        <v>1353.3</v>
      </c>
      <c r="I100" s="69">
        <v>25736000</v>
      </c>
      <c r="J100" s="124" t="s">
        <v>301</v>
      </c>
      <c r="K100" s="125">
        <v>1439400</v>
      </c>
      <c r="L100" s="114">
        <v>46023</v>
      </c>
      <c r="M100" s="115">
        <v>46419</v>
      </c>
      <c r="N100" s="124" t="s">
        <v>139</v>
      </c>
      <c r="O100" s="124" t="s">
        <v>46</v>
      </c>
      <c r="P100" s="11" t="s">
        <v>47</v>
      </c>
    </row>
    <row r="101" spans="1:16" s="71" customFormat="1" ht="95.25" customHeight="1" x14ac:dyDescent="0.2">
      <c r="A101" s="143">
        <v>91</v>
      </c>
      <c r="B101" s="124" t="s">
        <v>297</v>
      </c>
      <c r="C101" s="72" t="s">
        <v>95</v>
      </c>
      <c r="D101" s="72" t="s">
        <v>96</v>
      </c>
      <c r="E101" s="68" t="s">
        <v>302</v>
      </c>
      <c r="F101" s="124" t="s">
        <v>65</v>
      </c>
      <c r="G101" s="124" t="s">
        <v>66</v>
      </c>
      <c r="H101" s="126">
        <v>551.66</v>
      </c>
      <c r="I101" s="69">
        <v>25701000</v>
      </c>
      <c r="J101" s="124" t="s">
        <v>36</v>
      </c>
      <c r="K101" s="125">
        <v>828360</v>
      </c>
      <c r="L101" s="114">
        <v>46113</v>
      </c>
      <c r="M101" s="115">
        <v>46539</v>
      </c>
      <c r="N101" s="124" t="s">
        <v>139</v>
      </c>
      <c r="O101" s="124" t="s">
        <v>46</v>
      </c>
      <c r="P101" s="11" t="s">
        <v>47</v>
      </c>
    </row>
    <row r="102" spans="1:16" s="71" customFormat="1" ht="93.75" customHeight="1" x14ac:dyDescent="0.2">
      <c r="A102" s="124">
        <v>92</v>
      </c>
      <c r="B102" s="124" t="s">
        <v>297</v>
      </c>
      <c r="C102" s="72" t="s">
        <v>95</v>
      </c>
      <c r="D102" s="72" t="s">
        <v>96</v>
      </c>
      <c r="E102" s="68" t="s">
        <v>303</v>
      </c>
      <c r="F102" s="124" t="s">
        <v>65</v>
      </c>
      <c r="G102" s="124" t="s">
        <v>66</v>
      </c>
      <c r="H102" s="126">
        <v>139</v>
      </c>
      <c r="I102" s="69">
        <v>25000000</v>
      </c>
      <c r="J102" s="124" t="s">
        <v>52</v>
      </c>
      <c r="K102" s="125">
        <v>676200</v>
      </c>
      <c r="L102" s="114">
        <v>46266</v>
      </c>
      <c r="M102" s="115">
        <v>46692</v>
      </c>
      <c r="N102" s="124" t="s">
        <v>139</v>
      </c>
      <c r="O102" s="124" t="s">
        <v>46</v>
      </c>
      <c r="P102" s="11" t="s">
        <v>47</v>
      </c>
    </row>
    <row r="103" spans="1:16" s="71" customFormat="1" ht="79.5" customHeight="1" x14ac:dyDescent="0.2">
      <c r="A103" s="143">
        <v>93</v>
      </c>
      <c r="B103" s="124" t="s">
        <v>297</v>
      </c>
      <c r="C103" s="72" t="s">
        <v>95</v>
      </c>
      <c r="D103" s="72" t="s">
        <v>96</v>
      </c>
      <c r="E103" s="68" t="s">
        <v>167</v>
      </c>
      <c r="F103" s="124" t="s">
        <v>65</v>
      </c>
      <c r="G103" s="124" t="s">
        <v>66</v>
      </c>
      <c r="H103" s="126">
        <v>593.79999999999995</v>
      </c>
      <c r="I103" s="69">
        <v>25636101</v>
      </c>
      <c r="J103" s="124" t="s">
        <v>146</v>
      </c>
      <c r="K103" s="125">
        <v>1176600</v>
      </c>
      <c r="L103" s="114">
        <v>46113</v>
      </c>
      <c r="M103" s="115">
        <v>46508</v>
      </c>
      <c r="N103" s="124" t="s">
        <v>139</v>
      </c>
      <c r="O103" s="124" t="s">
        <v>46</v>
      </c>
      <c r="P103" s="11" t="s">
        <v>47</v>
      </c>
    </row>
    <row r="104" spans="1:16" s="71" customFormat="1" ht="119.25" customHeight="1" x14ac:dyDescent="0.2">
      <c r="A104" s="143">
        <v>94</v>
      </c>
      <c r="B104" s="127" t="s">
        <v>62</v>
      </c>
      <c r="C104" s="127" t="s">
        <v>87</v>
      </c>
      <c r="D104" s="127" t="s">
        <v>88</v>
      </c>
      <c r="E104" s="68" t="s">
        <v>314</v>
      </c>
      <c r="F104" s="77" t="s">
        <v>65</v>
      </c>
      <c r="G104" s="70" t="s">
        <v>66</v>
      </c>
      <c r="H104" s="127">
        <v>1312.3</v>
      </c>
      <c r="I104" s="69">
        <v>25701000</v>
      </c>
      <c r="J104" s="127" t="s">
        <v>310</v>
      </c>
      <c r="K104" s="128">
        <v>3310566.22</v>
      </c>
      <c r="L104" s="114">
        <v>46023</v>
      </c>
      <c r="M104" s="73" t="s">
        <v>308</v>
      </c>
      <c r="N104" s="127" t="s">
        <v>61</v>
      </c>
      <c r="O104" s="127" t="s">
        <v>46</v>
      </c>
      <c r="P104" s="11" t="s">
        <v>47</v>
      </c>
    </row>
    <row r="105" spans="1:16" s="71" customFormat="1" ht="96" customHeight="1" x14ac:dyDescent="0.2">
      <c r="A105" s="143">
        <v>95</v>
      </c>
      <c r="B105" s="127" t="s">
        <v>309</v>
      </c>
      <c r="C105" s="72" t="s">
        <v>95</v>
      </c>
      <c r="D105" s="72" t="s">
        <v>96</v>
      </c>
      <c r="E105" s="68" t="s">
        <v>311</v>
      </c>
      <c r="F105" s="127" t="s">
        <v>65</v>
      </c>
      <c r="G105" s="127" t="s">
        <v>66</v>
      </c>
      <c r="H105" s="128">
        <v>537</v>
      </c>
      <c r="I105" s="69">
        <v>25655101001</v>
      </c>
      <c r="J105" s="127" t="s">
        <v>72</v>
      </c>
      <c r="K105" s="128">
        <v>677920.8</v>
      </c>
      <c r="L105" s="114">
        <v>46054</v>
      </c>
      <c r="M105" s="115">
        <v>46419</v>
      </c>
      <c r="N105" s="127" t="s">
        <v>139</v>
      </c>
      <c r="O105" s="127" t="s">
        <v>46</v>
      </c>
      <c r="P105" s="11" t="s">
        <v>47</v>
      </c>
    </row>
    <row r="106" spans="1:16" s="71" customFormat="1" ht="331.5" customHeight="1" x14ac:dyDescent="0.2">
      <c r="A106" s="143" t="s">
        <v>323</v>
      </c>
      <c r="B106" s="129" t="s">
        <v>62</v>
      </c>
      <c r="C106" s="72" t="s">
        <v>315</v>
      </c>
      <c r="D106" s="72" t="s">
        <v>316</v>
      </c>
      <c r="E106" s="131" t="s">
        <v>320</v>
      </c>
      <c r="F106" s="129">
        <v>796</v>
      </c>
      <c r="G106" s="129" t="s">
        <v>35</v>
      </c>
      <c r="H106" s="130">
        <v>37361</v>
      </c>
      <c r="I106" s="69">
        <v>25000000</v>
      </c>
      <c r="J106" s="129" t="s">
        <v>52</v>
      </c>
      <c r="K106" s="130">
        <v>755170164.28999996</v>
      </c>
      <c r="L106" s="99">
        <v>46054</v>
      </c>
      <c r="M106" s="115" t="s">
        <v>317</v>
      </c>
      <c r="N106" s="129" t="s">
        <v>318</v>
      </c>
      <c r="O106" s="129" t="s">
        <v>319</v>
      </c>
      <c r="P106" s="76" t="s">
        <v>321</v>
      </c>
    </row>
    <row r="107" spans="1:16" s="71" customFormat="1" ht="113.25" customHeight="1" x14ac:dyDescent="0.2">
      <c r="A107" s="129">
        <v>97</v>
      </c>
      <c r="B107" s="129" t="s">
        <v>309</v>
      </c>
      <c r="C107" s="72" t="s">
        <v>95</v>
      </c>
      <c r="D107" s="72" t="s">
        <v>96</v>
      </c>
      <c r="E107" s="68" t="s">
        <v>312</v>
      </c>
      <c r="F107" s="129" t="s">
        <v>65</v>
      </c>
      <c r="G107" s="129" t="s">
        <v>66</v>
      </c>
      <c r="H107" s="130" t="s">
        <v>313</v>
      </c>
      <c r="I107" s="69">
        <v>25655101001</v>
      </c>
      <c r="J107" s="129" t="s">
        <v>72</v>
      </c>
      <c r="K107" s="130">
        <v>559440</v>
      </c>
      <c r="L107" s="114">
        <v>46204</v>
      </c>
      <c r="M107" s="115">
        <v>46539</v>
      </c>
      <c r="N107" s="129" t="s">
        <v>139</v>
      </c>
      <c r="O107" s="129" t="s">
        <v>46</v>
      </c>
      <c r="P107" s="11" t="s">
        <v>47</v>
      </c>
    </row>
    <row r="108" spans="1:16" s="71" customFormat="1" ht="97.5" customHeight="1" x14ac:dyDescent="0.2">
      <c r="A108" s="143">
        <v>98</v>
      </c>
      <c r="B108" s="129" t="s">
        <v>192</v>
      </c>
      <c r="C108" s="72" t="s">
        <v>95</v>
      </c>
      <c r="D108" s="72" t="s">
        <v>96</v>
      </c>
      <c r="E108" s="68" t="s">
        <v>322</v>
      </c>
      <c r="F108" s="129">
        <v>55</v>
      </c>
      <c r="G108" s="129" t="s">
        <v>66</v>
      </c>
      <c r="H108" s="130">
        <v>1084.04</v>
      </c>
      <c r="I108" s="69">
        <v>25738000</v>
      </c>
      <c r="J108" s="129" t="s">
        <v>293</v>
      </c>
      <c r="K108" s="130">
        <v>1160000</v>
      </c>
      <c r="L108" s="99">
        <v>46054</v>
      </c>
      <c r="M108" s="115">
        <v>46419</v>
      </c>
      <c r="N108" s="129" t="s">
        <v>139</v>
      </c>
      <c r="O108" s="129" t="s">
        <v>46</v>
      </c>
      <c r="P108" s="11" t="s">
        <v>47</v>
      </c>
    </row>
    <row r="109" spans="1:16" s="71" customFormat="1" ht="59.25" customHeight="1" x14ac:dyDescent="0.2">
      <c r="A109" s="143">
        <v>99</v>
      </c>
      <c r="B109" s="134" t="s">
        <v>62</v>
      </c>
      <c r="C109" s="72" t="s">
        <v>68</v>
      </c>
      <c r="D109" s="72" t="s">
        <v>69</v>
      </c>
      <c r="E109" s="68" t="s">
        <v>326</v>
      </c>
      <c r="F109" s="134">
        <v>55</v>
      </c>
      <c r="G109" s="134" t="s">
        <v>66</v>
      </c>
      <c r="H109" s="69" t="s">
        <v>40</v>
      </c>
      <c r="I109" s="69">
        <v>26644101001</v>
      </c>
      <c r="J109" s="134" t="s">
        <v>327</v>
      </c>
      <c r="K109" s="135">
        <v>7083437.9400000004</v>
      </c>
      <c r="L109" s="99">
        <v>46054</v>
      </c>
      <c r="M109" s="115">
        <v>46143</v>
      </c>
      <c r="N109" s="134" t="s">
        <v>61</v>
      </c>
      <c r="O109" s="134" t="s">
        <v>46</v>
      </c>
      <c r="P109" s="11" t="s">
        <v>47</v>
      </c>
    </row>
    <row r="110" spans="1:16" s="71" customFormat="1" ht="55.5" customHeight="1" x14ac:dyDescent="0.2">
      <c r="A110" s="154">
        <v>100</v>
      </c>
      <c r="B110" s="136" t="s">
        <v>328</v>
      </c>
      <c r="C110" s="137" t="s">
        <v>329</v>
      </c>
      <c r="D110" s="137" t="s">
        <v>330</v>
      </c>
      <c r="E110" s="138" t="s">
        <v>331</v>
      </c>
      <c r="F110" s="136" t="s">
        <v>109</v>
      </c>
      <c r="G110" s="136" t="s">
        <v>35</v>
      </c>
      <c r="H110" s="139" t="s">
        <v>332</v>
      </c>
      <c r="I110" s="140">
        <v>25714000</v>
      </c>
      <c r="J110" s="141" t="s">
        <v>71</v>
      </c>
      <c r="K110" s="142">
        <v>1000000</v>
      </c>
      <c r="L110" s="147">
        <v>46113</v>
      </c>
      <c r="M110" s="147">
        <v>46478</v>
      </c>
      <c r="N110" s="141" t="s">
        <v>139</v>
      </c>
      <c r="O110" s="141" t="s">
        <v>46</v>
      </c>
      <c r="P110" s="132" t="s">
        <v>47</v>
      </c>
    </row>
    <row r="111" spans="1:16" s="71" customFormat="1" ht="140.25" customHeight="1" x14ac:dyDescent="0.2">
      <c r="A111" s="154">
        <v>101</v>
      </c>
      <c r="B111" s="136" t="s">
        <v>62</v>
      </c>
      <c r="C111" s="137" t="s">
        <v>338</v>
      </c>
      <c r="D111" s="137" t="s">
        <v>339</v>
      </c>
      <c r="E111" s="138" t="s">
        <v>344</v>
      </c>
      <c r="F111" s="148">
        <v>796</v>
      </c>
      <c r="G111" s="149" t="s">
        <v>340</v>
      </c>
      <c r="H111" s="139">
        <v>19</v>
      </c>
      <c r="I111" s="139">
        <v>25655101001</v>
      </c>
      <c r="J111" s="136" t="s">
        <v>72</v>
      </c>
      <c r="K111" s="142">
        <v>1670694.55</v>
      </c>
      <c r="L111" s="99">
        <v>46082</v>
      </c>
      <c r="M111" s="150" t="s">
        <v>342</v>
      </c>
      <c r="N111" s="136" t="s">
        <v>61</v>
      </c>
      <c r="O111" s="136" t="s">
        <v>46</v>
      </c>
      <c r="P111" s="132" t="s">
        <v>47</v>
      </c>
    </row>
    <row r="112" spans="1:16" s="71" customFormat="1" ht="117.75" customHeight="1" x14ac:dyDescent="0.2">
      <c r="A112" s="143">
        <v>102</v>
      </c>
      <c r="B112" s="136" t="s">
        <v>62</v>
      </c>
      <c r="C112" s="72" t="s">
        <v>347</v>
      </c>
      <c r="D112" s="72" t="s">
        <v>348</v>
      </c>
      <c r="E112" s="153" t="s">
        <v>349</v>
      </c>
      <c r="F112" s="151" t="s">
        <v>65</v>
      </c>
      <c r="G112" s="151" t="s">
        <v>66</v>
      </c>
      <c r="H112" s="69" t="s">
        <v>60</v>
      </c>
      <c r="I112" s="69">
        <v>25701000</v>
      </c>
      <c r="J112" s="151" t="s">
        <v>36</v>
      </c>
      <c r="K112" s="152">
        <v>4169446.56</v>
      </c>
      <c r="L112" s="114">
        <v>46113</v>
      </c>
      <c r="M112" s="73" t="s">
        <v>342</v>
      </c>
      <c r="N112" s="151" t="s">
        <v>61</v>
      </c>
      <c r="O112" s="151" t="s">
        <v>46</v>
      </c>
      <c r="P112" s="132" t="s">
        <v>47</v>
      </c>
    </row>
    <row r="113" spans="1:18" s="71" customFormat="1" ht="121.5" customHeight="1" x14ac:dyDescent="0.2">
      <c r="A113" s="143">
        <v>103</v>
      </c>
      <c r="B113" s="151" t="s">
        <v>62</v>
      </c>
      <c r="C113" s="72" t="s">
        <v>68</v>
      </c>
      <c r="D113" s="72" t="s">
        <v>69</v>
      </c>
      <c r="E113" s="153" t="s">
        <v>350</v>
      </c>
      <c r="F113" s="151" t="s">
        <v>65</v>
      </c>
      <c r="G113" s="151" t="s">
        <v>66</v>
      </c>
      <c r="H113" s="69" t="s">
        <v>60</v>
      </c>
      <c r="I113" s="69">
        <v>25701000</v>
      </c>
      <c r="J113" s="151" t="s">
        <v>36</v>
      </c>
      <c r="K113" s="152">
        <v>1666094.54</v>
      </c>
      <c r="L113" s="114">
        <v>46113</v>
      </c>
      <c r="M113" s="73" t="s">
        <v>351</v>
      </c>
      <c r="N113" s="151" t="s">
        <v>61</v>
      </c>
      <c r="O113" s="151" t="s">
        <v>46</v>
      </c>
      <c r="P113" s="133" t="s">
        <v>47</v>
      </c>
    </row>
    <row r="114" spans="1:18" s="71" customFormat="1" ht="96.75" customHeight="1" x14ac:dyDescent="0.2">
      <c r="A114" s="143">
        <v>104</v>
      </c>
      <c r="B114" s="151" t="s">
        <v>137</v>
      </c>
      <c r="C114" s="72" t="s">
        <v>133</v>
      </c>
      <c r="D114" s="72" t="s">
        <v>134</v>
      </c>
      <c r="E114" s="153" t="s">
        <v>200</v>
      </c>
      <c r="F114" s="151">
        <v>51</v>
      </c>
      <c r="G114" s="151" t="s">
        <v>201</v>
      </c>
      <c r="H114" s="69" t="s">
        <v>60</v>
      </c>
      <c r="I114" s="69">
        <v>25000000</v>
      </c>
      <c r="J114" s="151" t="s">
        <v>52</v>
      </c>
      <c r="K114" s="152">
        <v>9000000</v>
      </c>
      <c r="L114" s="114">
        <v>46113</v>
      </c>
      <c r="M114" s="73" t="s">
        <v>355</v>
      </c>
      <c r="N114" s="151" t="s">
        <v>139</v>
      </c>
      <c r="O114" s="151" t="s">
        <v>46</v>
      </c>
      <c r="P114" s="133" t="s">
        <v>47</v>
      </c>
    </row>
    <row r="115" spans="1:18" s="71" customFormat="1" ht="102" customHeight="1" x14ac:dyDescent="0.2">
      <c r="A115" s="143">
        <v>105</v>
      </c>
      <c r="B115" s="155" t="s">
        <v>56</v>
      </c>
      <c r="C115" s="155">
        <v>33.130000000000003</v>
      </c>
      <c r="D115" s="155" t="s">
        <v>357</v>
      </c>
      <c r="E115" s="68" t="s">
        <v>363</v>
      </c>
      <c r="F115" s="155">
        <v>796</v>
      </c>
      <c r="G115" s="155" t="s">
        <v>358</v>
      </c>
      <c r="H115" s="69">
        <v>650</v>
      </c>
      <c r="I115" s="69">
        <v>25000000</v>
      </c>
      <c r="J115" s="155" t="s">
        <v>52</v>
      </c>
      <c r="K115" s="156">
        <f>3989898*1.22</f>
        <v>4867675.5599999996</v>
      </c>
      <c r="L115" s="114">
        <v>46113</v>
      </c>
      <c r="M115" s="115">
        <v>46357</v>
      </c>
      <c r="N115" s="155" t="s">
        <v>359</v>
      </c>
      <c r="O115" s="155" t="s">
        <v>360</v>
      </c>
      <c r="P115" s="155"/>
    </row>
    <row r="116" spans="1:18" s="71" customFormat="1" ht="137.25" customHeight="1" x14ac:dyDescent="0.2">
      <c r="A116" s="143">
        <v>106</v>
      </c>
      <c r="B116" s="155" t="s">
        <v>62</v>
      </c>
      <c r="C116" s="72" t="s">
        <v>68</v>
      </c>
      <c r="D116" s="72" t="s">
        <v>69</v>
      </c>
      <c r="E116" s="153" t="s">
        <v>361</v>
      </c>
      <c r="F116" s="155" t="s">
        <v>65</v>
      </c>
      <c r="G116" s="155" t="s">
        <v>66</v>
      </c>
      <c r="H116" s="69" t="s">
        <v>60</v>
      </c>
      <c r="I116" s="69">
        <v>25714000</v>
      </c>
      <c r="J116" s="155" t="s">
        <v>71</v>
      </c>
      <c r="K116" s="156">
        <v>8462646.2100000009</v>
      </c>
      <c r="L116" s="114">
        <v>46113</v>
      </c>
      <c r="M116" s="73" t="s">
        <v>351</v>
      </c>
      <c r="N116" s="155" t="s">
        <v>61</v>
      </c>
      <c r="O116" s="155" t="s">
        <v>46</v>
      </c>
      <c r="P116" s="133" t="s">
        <v>47</v>
      </c>
    </row>
    <row r="117" spans="1:18" s="71" customFormat="1" ht="95.25" customHeight="1" x14ac:dyDescent="0.2">
      <c r="A117" s="143">
        <v>107</v>
      </c>
      <c r="B117" s="155" t="s">
        <v>62</v>
      </c>
      <c r="C117" s="72" t="s">
        <v>68</v>
      </c>
      <c r="D117" s="72" t="s">
        <v>69</v>
      </c>
      <c r="E117" s="153" t="s">
        <v>362</v>
      </c>
      <c r="F117" s="155" t="s">
        <v>65</v>
      </c>
      <c r="G117" s="155" t="s">
        <v>66</v>
      </c>
      <c r="H117" s="69" t="s">
        <v>60</v>
      </c>
      <c r="I117" s="69">
        <v>25701000</v>
      </c>
      <c r="J117" s="155" t="s">
        <v>36</v>
      </c>
      <c r="K117" s="156">
        <v>1362126.24</v>
      </c>
      <c r="L117" s="114">
        <v>46113</v>
      </c>
      <c r="M117" s="73" t="s">
        <v>342</v>
      </c>
      <c r="N117" s="155" t="s">
        <v>61</v>
      </c>
      <c r="O117" s="155" t="s">
        <v>46</v>
      </c>
      <c r="P117" s="133" t="s">
        <v>47</v>
      </c>
    </row>
    <row r="118" spans="1:18" s="71" customFormat="1" ht="83.25" customHeight="1" x14ac:dyDescent="0.2">
      <c r="A118" s="143">
        <v>108</v>
      </c>
      <c r="B118" s="157" t="s">
        <v>62</v>
      </c>
      <c r="C118" s="157" t="s">
        <v>68</v>
      </c>
      <c r="D118" s="157" t="s">
        <v>364</v>
      </c>
      <c r="E118" s="68" t="s">
        <v>366</v>
      </c>
      <c r="F118" s="157" t="s">
        <v>365</v>
      </c>
      <c r="G118" s="157" t="s">
        <v>66</v>
      </c>
      <c r="H118" s="69" t="s">
        <v>60</v>
      </c>
      <c r="I118" s="69">
        <v>25701001</v>
      </c>
      <c r="J118" s="157" t="s">
        <v>36</v>
      </c>
      <c r="K118" s="158">
        <v>1659283</v>
      </c>
      <c r="L118" s="73" t="s">
        <v>368</v>
      </c>
      <c r="M118" s="73" t="s">
        <v>351</v>
      </c>
      <c r="N118" s="157" t="s">
        <v>37</v>
      </c>
      <c r="O118" s="157" t="s">
        <v>46</v>
      </c>
      <c r="P118" s="157"/>
    </row>
    <row r="119" spans="1:18" s="71" customFormat="1" ht="102.75" customHeight="1" x14ac:dyDescent="0.2">
      <c r="A119" s="24">
        <v>109</v>
      </c>
      <c r="B119" s="24" t="s">
        <v>192</v>
      </c>
      <c r="C119" s="24" t="s">
        <v>95</v>
      </c>
      <c r="D119" s="24" t="s">
        <v>96</v>
      </c>
      <c r="E119" s="23" t="s">
        <v>378</v>
      </c>
      <c r="F119" s="24" t="s">
        <v>65</v>
      </c>
      <c r="G119" s="24" t="s">
        <v>66</v>
      </c>
      <c r="H119" s="166">
        <v>196.7</v>
      </c>
      <c r="I119" s="25">
        <v>25701000</v>
      </c>
      <c r="J119" s="25" t="s">
        <v>52</v>
      </c>
      <c r="K119" s="26">
        <v>727200</v>
      </c>
      <c r="L119" s="111">
        <v>46174</v>
      </c>
      <c r="M119" s="112">
        <v>46569</v>
      </c>
      <c r="N119" s="24" t="s">
        <v>139</v>
      </c>
      <c r="O119" s="24" t="s">
        <v>46</v>
      </c>
      <c r="P119" s="133" t="s">
        <v>47</v>
      </c>
    </row>
    <row r="120" spans="1:18" s="71" customFormat="1" ht="63" customHeight="1" x14ac:dyDescent="0.2">
      <c r="A120" s="24">
        <v>110</v>
      </c>
      <c r="B120" s="24" t="s">
        <v>377</v>
      </c>
      <c r="C120" s="24" t="s">
        <v>329</v>
      </c>
      <c r="D120" s="24" t="s">
        <v>330</v>
      </c>
      <c r="E120" s="23" t="s">
        <v>379</v>
      </c>
      <c r="F120" s="24" t="s">
        <v>109</v>
      </c>
      <c r="G120" s="24" t="s">
        <v>35</v>
      </c>
      <c r="H120" s="166" t="s">
        <v>332</v>
      </c>
      <c r="I120" s="25">
        <v>25703000001</v>
      </c>
      <c r="J120" s="25" t="s">
        <v>67</v>
      </c>
      <c r="K120" s="26">
        <v>1500000</v>
      </c>
      <c r="L120" s="111">
        <v>46174</v>
      </c>
      <c r="M120" s="112">
        <v>46600</v>
      </c>
      <c r="N120" s="24" t="s">
        <v>139</v>
      </c>
      <c r="O120" s="24" t="s">
        <v>46</v>
      </c>
      <c r="P120" s="133" t="s">
        <v>47</v>
      </c>
    </row>
    <row r="121" spans="1:18" s="71" customFormat="1" ht="136.5" customHeight="1" x14ac:dyDescent="0.2">
      <c r="A121" s="24">
        <v>111</v>
      </c>
      <c r="B121" s="24" t="s">
        <v>62</v>
      </c>
      <c r="C121" s="24" t="s">
        <v>87</v>
      </c>
      <c r="D121" s="24" t="s">
        <v>381</v>
      </c>
      <c r="E121" s="23" t="s">
        <v>382</v>
      </c>
      <c r="F121" s="24" t="s">
        <v>383</v>
      </c>
      <c r="G121" s="24" t="s">
        <v>384</v>
      </c>
      <c r="H121" s="113">
        <v>21</v>
      </c>
      <c r="I121" s="25">
        <v>25714000</v>
      </c>
      <c r="J121" s="25" t="s">
        <v>71</v>
      </c>
      <c r="K121" s="26">
        <v>999680.31</v>
      </c>
      <c r="L121" s="111">
        <v>46174</v>
      </c>
      <c r="M121" s="112">
        <v>46235</v>
      </c>
      <c r="N121" s="24" t="s">
        <v>61</v>
      </c>
      <c r="O121" s="24" t="s">
        <v>46</v>
      </c>
      <c r="P121" s="133" t="s">
        <v>47</v>
      </c>
    </row>
    <row r="122" spans="1:18" s="71" customFormat="1" ht="126" customHeight="1" x14ac:dyDescent="0.2">
      <c r="A122" s="24">
        <v>112</v>
      </c>
      <c r="B122" s="24" t="s">
        <v>62</v>
      </c>
      <c r="C122" s="24" t="s">
        <v>385</v>
      </c>
      <c r="D122" s="24" t="s">
        <v>386</v>
      </c>
      <c r="E122" s="23" t="s">
        <v>387</v>
      </c>
      <c r="F122" s="24" t="s">
        <v>388</v>
      </c>
      <c r="G122" s="24" t="s">
        <v>66</v>
      </c>
      <c r="H122" s="25" t="s">
        <v>60</v>
      </c>
      <c r="I122" s="25">
        <v>25529000101</v>
      </c>
      <c r="J122" s="167" t="s">
        <v>389</v>
      </c>
      <c r="K122" s="26">
        <v>2435799.77</v>
      </c>
      <c r="L122" s="111">
        <v>46174</v>
      </c>
      <c r="M122" s="112">
        <v>46235</v>
      </c>
      <c r="N122" s="24" t="s">
        <v>61</v>
      </c>
      <c r="O122" s="24" t="s">
        <v>46</v>
      </c>
      <c r="P122" s="133" t="s">
        <v>47</v>
      </c>
    </row>
    <row r="123" spans="1:18" s="2" customFormat="1" ht="18.75" x14ac:dyDescent="0.2">
      <c r="A123" s="17"/>
      <c r="B123" s="17"/>
      <c r="C123" s="42"/>
      <c r="D123" s="42"/>
      <c r="E123" s="43"/>
      <c r="F123" s="17"/>
      <c r="G123" s="17"/>
      <c r="H123" s="19"/>
      <c r="I123" s="19"/>
      <c r="J123" s="17"/>
      <c r="K123" s="51"/>
      <c r="L123" s="44"/>
      <c r="M123" s="44"/>
      <c r="N123" s="17"/>
      <c r="O123" s="17"/>
      <c r="P123" s="17"/>
    </row>
    <row r="124" spans="1:18" ht="20.25" x14ac:dyDescent="0.2">
      <c r="A124" s="9" t="s">
        <v>74</v>
      </c>
      <c r="B124" s="39"/>
      <c r="C124" s="39"/>
      <c r="D124" s="39"/>
      <c r="E124" s="39"/>
      <c r="F124" s="39"/>
      <c r="G124" s="39"/>
      <c r="H124" s="39"/>
      <c r="I124" s="39"/>
      <c r="J124" s="39"/>
      <c r="K124" s="65"/>
      <c r="L124" s="39"/>
      <c r="M124" s="39"/>
      <c r="N124" s="39"/>
      <c r="O124" s="39"/>
      <c r="P124" s="39"/>
    </row>
    <row r="125" spans="1:18" x14ac:dyDescent="0.2">
      <c r="H125" s="1"/>
      <c r="I125" s="1"/>
      <c r="J125" s="1"/>
      <c r="L125" s="1"/>
      <c r="M125" s="1"/>
      <c r="N125" s="1"/>
      <c r="O125" s="1"/>
      <c r="P125" s="1"/>
    </row>
    <row r="126" spans="1:18" ht="20.25" x14ac:dyDescent="0.2">
      <c r="A126" s="178" t="s">
        <v>75</v>
      </c>
      <c r="B126" s="178"/>
      <c r="C126" s="178"/>
      <c r="D126" s="178"/>
      <c r="E126" s="178"/>
      <c r="F126" s="178"/>
      <c r="G126" s="178"/>
      <c r="H126" s="178"/>
      <c r="I126" s="178"/>
      <c r="J126" s="178"/>
      <c r="K126" s="61">
        <f>SUM(K19:K123)</f>
        <v>1024481411.7135998</v>
      </c>
      <c r="L126" s="45" t="s">
        <v>76</v>
      </c>
      <c r="M126" s="45"/>
      <c r="N126" s="45"/>
      <c r="O126" s="45"/>
      <c r="P126" s="45"/>
      <c r="R126" s="46"/>
    </row>
    <row r="127" spans="1:18" ht="20.25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65"/>
      <c r="L127" s="39"/>
      <c r="M127" s="39"/>
      <c r="N127" s="39"/>
      <c r="O127" s="39"/>
      <c r="P127" s="39"/>
    </row>
    <row r="128" spans="1:18" ht="20.25" x14ac:dyDescent="0.2">
      <c r="A128" s="178" t="s">
        <v>77</v>
      </c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</row>
    <row r="129" spans="1:18" ht="20.25" x14ac:dyDescent="0.2">
      <c r="A129" s="178" t="s">
        <v>78</v>
      </c>
      <c r="B129" s="178"/>
      <c r="C129" s="178"/>
      <c r="D129" s="178"/>
      <c r="E129" s="178"/>
      <c r="F129" s="178"/>
      <c r="G129" s="178"/>
      <c r="H129" s="178"/>
      <c r="I129" s="47">
        <f>K80+K106</f>
        <v>759500592.28999996</v>
      </c>
      <c r="J129" s="92" t="s">
        <v>76</v>
      </c>
      <c r="K129" s="65"/>
      <c r="L129" s="39"/>
      <c r="M129" s="39"/>
      <c r="N129" s="39"/>
      <c r="O129" s="39"/>
      <c r="P129" s="39"/>
    </row>
    <row r="130" spans="1:18" ht="20.25" x14ac:dyDescent="0.2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65"/>
      <c r="L130" s="39"/>
      <c r="M130" s="39"/>
      <c r="N130" s="39"/>
      <c r="O130" s="39"/>
      <c r="P130" s="39"/>
    </row>
    <row r="131" spans="1:18" ht="20.25" x14ac:dyDescent="0.2">
      <c r="A131" s="178" t="s">
        <v>79</v>
      </c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48">
        <f>SUM(K19:K23,K29:K53,K55:K64)+K97+K98+K99+K100+K101+K102+K103+K104+K105+K108+K107+K109+K110+K111+K112+K113+K116+K117+K119+K120+K121+K122</f>
        <v>166653052.10000005</v>
      </c>
      <c r="O131" s="45" t="s">
        <v>80</v>
      </c>
      <c r="P131" s="45"/>
      <c r="R131" s="46"/>
    </row>
    <row r="132" spans="1:18" ht="32.25" customHeight="1" x14ac:dyDescent="0.2">
      <c r="A132" s="5"/>
      <c r="B132" s="5"/>
      <c r="C132" s="53"/>
      <c r="D132" s="53"/>
      <c r="E132" s="53"/>
      <c r="F132" s="53"/>
      <c r="G132" s="53"/>
      <c r="H132" s="53"/>
      <c r="I132" s="53"/>
      <c r="J132" s="53"/>
      <c r="K132" s="66"/>
      <c r="L132" s="53"/>
      <c r="M132" s="54" t="s">
        <v>81</v>
      </c>
      <c r="N132" s="55">
        <f>N131*100/(K126-I129)</f>
        <v>62.892496318228808</v>
      </c>
      <c r="O132" s="50" t="s">
        <v>82</v>
      </c>
      <c r="P132" s="56" t="s">
        <v>83</v>
      </c>
    </row>
    <row r="133" spans="1:18" s="2" customFormat="1" ht="18.75" x14ac:dyDescent="0.2">
      <c r="A133" s="15"/>
      <c r="B133" s="15"/>
      <c r="C133" s="57"/>
      <c r="D133" s="57"/>
      <c r="E133" s="32"/>
      <c r="F133" s="15"/>
      <c r="G133" s="15"/>
      <c r="H133" s="31"/>
      <c r="I133" s="31"/>
      <c r="J133" s="15"/>
      <c r="K133" s="51"/>
      <c r="L133" s="58"/>
      <c r="M133" s="58"/>
      <c r="N133" s="15"/>
      <c r="O133" s="15"/>
      <c r="P133" s="15"/>
    </row>
    <row r="134" spans="1:18" ht="20.25" x14ac:dyDescent="0.2">
      <c r="A134" s="52"/>
      <c r="B134" s="15"/>
      <c r="C134" s="52"/>
      <c r="D134" s="52"/>
      <c r="E134" s="52"/>
      <c r="F134" s="52"/>
      <c r="G134" s="52"/>
      <c r="H134" s="52"/>
      <c r="I134" s="52"/>
      <c r="J134" s="52"/>
      <c r="K134" s="65"/>
      <c r="L134" s="52"/>
      <c r="M134" s="52"/>
      <c r="N134" s="52"/>
      <c r="O134" s="52"/>
      <c r="P134" s="52"/>
    </row>
    <row r="135" spans="1:18" x14ac:dyDescent="0.2">
      <c r="A135" s="5"/>
      <c r="B135" s="5"/>
      <c r="C135" s="5"/>
      <c r="D135" s="5"/>
      <c r="E135" s="5"/>
      <c r="F135" s="5"/>
      <c r="G135" s="5"/>
    </row>
    <row r="136" spans="1:18" ht="23.25" x14ac:dyDescent="0.2">
      <c r="A136" s="168" t="s">
        <v>136</v>
      </c>
      <c r="B136" s="168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</row>
    <row r="137" spans="1:18" x14ac:dyDescent="0.2">
      <c r="A137" s="5"/>
      <c r="B137" s="5"/>
      <c r="C137" s="5"/>
      <c r="D137" s="5"/>
      <c r="E137" s="5"/>
      <c r="F137" s="5"/>
      <c r="G137" s="5"/>
    </row>
    <row r="138" spans="1:18" ht="15.75" x14ac:dyDescent="0.2">
      <c r="A138" s="179" t="s">
        <v>0</v>
      </c>
      <c r="B138" s="179" t="s">
        <v>26</v>
      </c>
      <c r="C138" s="179" t="s">
        <v>30</v>
      </c>
      <c r="D138" s="179" t="s">
        <v>31</v>
      </c>
      <c r="E138" s="179" t="s">
        <v>1</v>
      </c>
      <c r="F138" s="179"/>
      <c r="G138" s="179"/>
      <c r="H138" s="179"/>
      <c r="I138" s="179"/>
      <c r="J138" s="179"/>
      <c r="K138" s="179"/>
      <c r="L138" s="179"/>
      <c r="M138" s="179"/>
      <c r="N138" s="169" t="s">
        <v>14</v>
      </c>
      <c r="O138" s="169" t="s">
        <v>9</v>
      </c>
      <c r="P138" s="169" t="s">
        <v>15</v>
      </c>
    </row>
    <row r="139" spans="1:18" ht="15.75" x14ac:dyDescent="0.2">
      <c r="A139" s="179"/>
      <c r="B139" s="179"/>
      <c r="C139" s="179"/>
      <c r="D139" s="179"/>
      <c r="E139" s="179" t="s">
        <v>2</v>
      </c>
      <c r="F139" s="179" t="s">
        <v>3</v>
      </c>
      <c r="G139" s="179"/>
      <c r="H139" s="169" t="s">
        <v>11</v>
      </c>
      <c r="I139" s="169" t="s">
        <v>5</v>
      </c>
      <c r="J139" s="169"/>
      <c r="K139" s="170" t="s">
        <v>6</v>
      </c>
      <c r="L139" s="169" t="s">
        <v>7</v>
      </c>
      <c r="M139" s="169"/>
      <c r="N139" s="169"/>
      <c r="O139" s="169"/>
      <c r="P139" s="169"/>
    </row>
    <row r="140" spans="1:18" ht="110.25" x14ac:dyDescent="0.2">
      <c r="A140" s="179"/>
      <c r="B140" s="179"/>
      <c r="C140" s="179"/>
      <c r="D140" s="179"/>
      <c r="E140" s="179"/>
      <c r="F140" s="93" t="s">
        <v>13</v>
      </c>
      <c r="G140" s="93" t="s">
        <v>4</v>
      </c>
      <c r="H140" s="169"/>
      <c r="I140" s="94" t="s">
        <v>27</v>
      </c>
      <c r="J140" s="94" t="s">
        <v>4</v>
      </c>
      <c r="K140" s="170"/>
      <c r="L140" s="94" t="s">
        <v>12</v>
      </c>
      <c r="M140" s="94" t="s">
        <v>8</v>
      </c>
      <c r="N140" s="169"/>
      <c r="O140" s="94" t="s">
        <v>10</v>
      </c>
      <c r="P140" s="169"/>
    </row>
    <row r="141" spans="1:18" ht="15.75" x14ac:dyDescent="0.2">
      <c r="A141" s="93">
        <v>1</v>
      </c>
      <c r="B141" s="93">
        <v>2</v>
      </c>
      <c r="C141" s="93">
        <v>3</v>
      </c>
      <c r="D141" s="93">
        <v>4</v>
      </c>
      <c r="E141" s="93">
        <v>5</v>
      </c>
      <c r="F141" s="93">
        <v>6</v>
      </c>
      <c r="G141" s="93">
        <v>7</v>
      </c>
      <c r="H141" s="94">
        <v>8</v>
      </c>
      <c r="I141" s="94">
        <v>9</v>
      </c>
      <c r="J141" s="94">
        <v>10</v>
      </c>
      <c r="K141" s="94">
        <v>11</v>
      </c>
      <c r="L141" s="94">
        <v>12</v>
      </c>
      <c r="M141" s="94">
        <v>13</v>
      </c>
      <c r="N141" s="94">
        <v>14</v>
      </c>
      <c r="O141" s="94">
        <v>15</v>
      </c>
      <c r="P141" s="94">
        <v>16</v>
      </c>
    </row>
    <row r="142" spans="1:18" ht="56.25" x14ac:dyDescent="0.2">
      <c r="A142" s="11">
        <v>1</v>
      </c>
      <c r="B142" s="11" t="s">
        <v>137</v>
      </c>
      <c r="C142" s="11" t="s">
        <v>133</v>
      </c>
      <c r="D142" s="11" t="s">
        <v>134</v>
      </c>
      <c r="E142" s="33" t="s">
        <v>169</v>
      </c>
      <c r="F142" s="11">
        <v>355</v>
      </c>
      <c r="G142" s="11" t="s">
        <v>138</v>
      </c>
      <c r="H142" s="34" t="s">
        <v>60</v>
      </c>
      <c r="I142" s="34">
        <v>25000000</v>
      </c>
      <c r="J142" s="11" t="s">
        <v>52</v>
      </c>
      <c r="K142" s="35">
        <v>1500000</v>
      </c>
      <c r="L142" s="105">
        <v>46082</v>
      </c>
      <c r="M142" s="105">
        <v>46447</v>
      </c>
      <c r="N142" s="11" t="s">
        <v>61</v>
      </c>
      <c r="O142" s="11" t="s">
        <v>46</v>
      </c>
      <c r="P142" s="11" t="s">
        <v>47</v>
      </c>
    </row>
    <row r="143" spans="1:18" ht="56.25" x14ac:dyDescent="0.2">
      <c r="A143" s="11">
        <f>A142+1</f>
        <v>2</v>
      </c>
      <c r="B143" s="11" t="s">
        <v>140</v>
      </c>
      <c r="C143" s="11" t="s">
        <v>133</v>
      </c>
      <c r="D143" s="11" t="s">
        <v>134</v>
      </c>
      <c r="E143" s="33" t="s">
        <v>199</v>
      </c>
      <c r="F143" s="11">
        <v>355</v>
      </c>
      <c r="G143" s="11" t="s">
        <v>138</v>
      </c>
      <c r="H143" s="34" t="s">
        <v>60</v>
      </c>
      <c r="I143" s="34">
        <v>25000000</v>
      </c>
      <c r="J143" s="11" t="s">
        <v>52</v>
      </c>
      <c r="K143" s="35">
        <v>9500000</v>
      </c>
      <c r="L143" s="106">
        <v>46054</v>
      </c>
      <c r="M143" s="106">
        <v>46419</v>
      </c>
      <c r="N143" s="11" t="s">
        <v>61</v>
      </c>
      <c r="O143" s="11" t="s">
        <v>46</v>
      </c>
      <c r="P143" s="11" t="s">
        <v>47</v>
      </c>
    </row>
    <row r="144" spans="1:18" ht="56.25" x14ac:dyDescent="0.2">
      <c r="A144" s="11">
        <f t="shared" ref="A144:A180" si="2">A143+1</f>
        <v>3</v>
      </c>
      <c r="B144" s="11" t="s">
        <v>140</v>
      </c>
      <c r="C144" s="11" t="s">
        <v>129</v>
      </c>
      <c r="D144" s="11" t="s">
        <v>130</v>
      </c>
      <c r="E144" s="33" t="s">
        <v>156</v>
      </c>
      <c r="F144" s="11">
        <v>796</v>
      </c>
      <c r="G144" s="11" t="s">
        <v>35</v>
      </c>
      <c r="H144" s="34">
        <v>11150</v>
      </c>
      <c r="I144" s="34">
        <v>25701000</v>
      </c>
      <c r="J144" s="11" t="s">
        <v>36</v>
      </c>
      <c r="K144" s="35">
        <v>920000</v>
      </c>
      <c r="L144" s="105">
        <v>46204</v>
      </c>
      <c r="M144" s="105">
        <v>46327</v>
      </c>
      <c r="N144" s="11" t="s">
        <v>61</v>
      </c>
      <c r="O144" s="11" t="s">
        <v>46</v>
      </c>
      <c r="P144" s="11" t="s">
        <v>47</v>
      </c>
    </row>
    <row r="145" spans="1:16" ht="93.75" x14ac:dyDescent="0.2">
      <c r="A145" s="11">
        <f t="shared" si="2"/>
        <v>4</v>
      </c>
      <c r="B145" s="11" t="s">
        <v>140</v>
      </c>
      <c r="C145" s="11" t="s">
        <v>133</v>
      </c>
      <c r="D145" s="11" t="s">
        <v>134</v>
      </c>
      <c r="E145" s="33" t="s">
        <v>200</v>
      </c>
      <c r="F145" s="11">
        <v>51</v>
      </c>
      <c r="G145" s="11" t="s">
        <v>201</v>
      </c>
      <c r="H145" s="34" t="s">
        <v>60</v>
      </c>
      <c r="I145" s="34">
        <v>25000000</v>
      </c>
      <c r="J145" s="11" t="s">
        <v>52</v>
      </c>
      <c r="K145" s="35">
        <v>9000000</v>
      </c>
      <c r="L145" s="106">
        <v>46054</v>
      </c>
      <c r="M145" s="106">
        <v>46419</v>
      </c>
      <c r="N145" s="11" t="s">
        <v>61</v>
      </c>
      <c r="O145" s="11" t="s">
        <v>46</v>
      </c>
      <c r="P145" s="11" t="s">
        <v>47</v>
      </c>
    </row>
    <row r="146" spans="1:16" ht="93.75" x14ac:dyDescent="0.2">
      <c r="A146" s="11">
        <f t="shared" si="2"/>
        <v>5</v>
      </c>
      <c r="B146" s="11" t="s">
        <v>140</v>
      </c>
      <c r="C146" s="11" t="s">
        <v>101</v>
      </c>
      <c r="D146" s="11" t="s">
        <v>135</v>
      </c>
      <c r="E146" s="33" t="s">
        <v>186</v>
      </c>
      <c r="F146" s="11">
        <v>796</v>
      </c>
      <c r="G146" s="11" t="s">
        <v>35</v>
      </c>
      <c r="H146" s="107">
        <v>5000</v>
      </c>
      <c r="I146" s="34">
        <v>25701000</v>
      </c>
      <c r="J146" s="11" t="s">
        <v>36</v>
      </c>
      <c r="K146" s="35">
        <v>300000</v>
      </c>
      <c r="L146" s="105">
        <v>46054</v>
      </c>
      <c r="M146" s="106">
        <v>46357</v>
      </c>
      <c r="N146" s="11" t="s">
        <v>61</v>
      </c>
      <c r="O146" s="11" t="s">
        <v>46</v>
      </c>
      <c r="P146" s="11" t="s">
        <v>47</v>
      </c>
    </row>
    <row r="147" spans="1:16" ht="56.25" x14ac:dyDescent="0.2">
      <c r="A147" s="11">
        <f t="shared" si="2"/>
        <v>6</v>
      </c>
      <c r="B147" s="11" t="s">
        <v>57</v>
      </c>
      <c r="C147" s="11" t="s">
        <v>92</v>
      </c>
      <c r="D147" s="11" t="s">
        <v>93</v>
      </c>
      <c r="E147" s="33" t="s">
        <v>94</v>
      </c>
      <c r="F147" s="11">
        <v>796</v>
      </c>
      <c r="G147" s="11" t="s">
        <v>35</v>
      </c>
      <c r="H147" s="34" t="s">
        <v>91</v>
      </c>
      <c r="I147" s="34">
        <v>25000000</v>
      </c>
      <c r="J147" s="11" t="s">
        <v>52</v>
      </c>
      <c r="K147" s="35">
        <v>4540000</v>
      </c>
      <c r="L147" s="105">
        <v>46174</v>
      </c>
      <c r="M147" s="106">
        <v>46569</v>
      </c>
      <c r="N147" s="11" t="s">
        <v>61</v>
      </c>
      <c r="O147" s="11" t="s">
        <v>46</v>
      </c>
      <c r="P147" s="11" t="s">
        <v>47</v>
      </c>
    </row>
    <row r="148" spans="1:16" ht="66" customHeight="1" x14ac:dyDescent="0.2">
      <c r="A148" s="11">
        <f t="shared" si="2"/>
        <v>7</v>
      </c>
      <c r="B148" s="11" t="s">
        <v>57</v>
      </c>
      <c r="C148" s="11" t="s">
        <v>204</v>
      </c>
      <c r="D148" s="11" t="s">
        <v>205</v>
      </c>
      <c r="E148" s="33" t="s">
        <v>376</v>
      </c>
      <c r="F148" s="133">
        <v>796</v>
      </c>
      <c r="G148" s="133" t="s">
        <v>35</v>
      </c>
      <c r="H148" s="34" t="s">
        <v>60</v>
      </c>
      <c r="I148" s="34">
        <v>25701000</v>
      </c>
      <c r="J148" s="133" t="s">
        <v>36</v>
      </c>
      <c r="K148" s="35">
        <v>5988945</v>
      </c>
      <c r="L148" s="105">
        <v>46174</v>
      </c>
      <c r="M148" s="106">
        <v>46357</v>
      </c>
      <c r="N148" s="11" t="s">
        <v>61</v>
      </c>
      <c r="O148" s="11" t="s">
        <v>46</v>
      </c>
      <c r="P148" s="11" t="s">
        <v>47</v>
      </c>
    </row>
    <row r="149" spans="1:16" ht="93.75" x14ac:dyDescent="0.2">
      <c r="A149" s="11">
        <f t="shared" si="2"/>
        <v>8</v>
      </c>
      <c r="B149" s="11" t="s">
        <v>57</v>
      </c>
      <c r="C149" s="11" t="s">
        <v>92</v>
      </c>
      <c r="D149" s="11" t="s">
        <v>93</v>
      </c>
      <c r="E149" s="33" t="s">
        <v>170</v>
      </c>
      <c r="F149" s="11">
        <v>796</v>
      </c>
      <c r="G149" s="11" t="s">
        <v>35</v>
      </c>
      <c r="H149" s="34" t="s">
        <v>60</v>
      </c>
      <c r="I149" s="34">
        <v>25701000</v>
      </c>
      <c r="J149" s="11" t="s">
        <v>36</v>
      </c>
      <c r="K149" s="35">
        <v>2500000</v>
      </c>
      <c r="L149" s="105">
        <v>46143</v>
      </c>
      <c r="M149" s="106">
        <v>46539</v>
      </c>
      <c r="N149" s="11" t="s">
        <v>61</v>
      </c>
      <c r="O149" s="11" t="s">
        <v>46</v>
      </c>
      <c r="P149" s="11" t="s">
        <v>47</v>
      </c>
    </row>
    <row r="150" spans="1:16" ht="56.25" x14ac:dyDescent="0.2">
      <c r="A150" s="11">
        <v>10</v>
      </c>
      <c r="B150" s="11" t="s">
        <v>57</v>
      </c>
      <c r="C150" s="11" t="s">
        <v>58</v>
      </c>
      <c r="D150" s="11" t="s">
        <v>59</v>
      </c>
      <c r="E150" s="33" t="s">
        <v>148</v>
      </c>
      <c r="F150" s="11">
        <v>796</v>
      </c>
      <c r="G150" s="11" t="s">
        <v>35</v>
      </c>
      <c r="H150" s="34" t="s">
        <v>60</v>
      </c>
      <c r="I150" s="34">
        <v>25701000</v>
      </c>
      <c r="J150" s="11" t="s">
        <v>36</v>
      </c>
      <c r="K150" s="35">
        <v>3500000</v>
      </c>
      <c r="L150" s="105">
        <v>46113</v>
      </c>
      <c r="M150" s="106">
        <v>46508</v>
      </c>
      <c r="N150" s="11" t="s">
        <v>61</v>
      </c>
      <c r="O150" s="11" t="s">
        <v>46</v>
      </c>
      <c r="P150" s="11" t="s">
        <v>47</v>
      </c>
    </row>
    <row r="151" spans="1:16" ht="75" x14ac:dyDescent="0.2">
      <c r="A151" s="11">
        <f t="shared" si="2"/>
        <v>11</v>
      </c>
      <c r="B151" s="11" t="s">
        <v>62</v>
      </c>
      <c r="C151" s="37" t="s">
        <v>68</v>
      </c>
      <c r="D151" s="37" t="s">
        <v>69</v>
      </c>
      <c r="E151" s="33" t="s">
        <v>209</v>
      </c>
      <c r="F151" s="11" t="s">
        <v>65</v>
      </c>
      <c r="G151" s="11" t="s">
        <v>66</v>
      </c>
      <c r="H151" s="34" t="s">
        <v>60</v>
      </c>
      <c r="I151" s="34">
        <v>25701000001</v>
      </c>
      <c r="J151" s="11" t="s">
        <v>36</v>
      </c>
      <c r="K151" s="35">
        <v>2500000</v>
      </c>
      <c r="L151" s="105">
        <v>46054</v>
      </c>
      <c r="M151" s="105">
        <v>46143</v>
      </c>
      <c r="N151" s="37" t="s">
        <v>61</v>
      </c>
      <c r="O151" s="11" t="s">
        <v>46</v>
      </c>
      <c r="P151" s="11" t="s">
        <v>47</v>
      </c>
    </row>
    <row r="152" spans="1:16" ht="56.25" x14ac:dyDescent="0.2">
      <c r="A152" s="11">
        <f t="shared" si="2"/>
        <v>12</v>
      </c>
      <c r="B152" s="11" t="s">
        <v>62</v>
      </c>
      <c r="C152" s="37" t="s">
        <v>68</v>
      </c>
      <c r="D152" s="37" t="s">
        <v>69</v>
      </c>
      <c r="E152" s="33" t="s">
        <v>210</v>
      </c>
      <c r="F152" s="11" t="s">
        <v>65</v>
      </c>
      <c r="G152" s="11" t="s">
        <v>66</v>
      </c>
      <c r="H152" s="34" t="s">
        <v>60</v>
      </c>
      <c r="I152" s="34">
        <v>25701000001</v>
      </c>
      <c r="J152" s="11" t="s">
        <v>36</v>
      </c>
      <c r="K152" s="35">
        <v>2500000</v>
      </c>
      <c r="L152" s="105">
        <v>46082</v>
      </c>
      <c r="M152" s="105">
        <v>46143</v>
      </c>
      <c r="N152" s="37" t="s">
        <v>61</v>
      </c>
      <c r="O152" s="11" t="s">
        <v>46</v>
      </c>
      <c r="P152" s="11" t="s">
        <v>47</v>
      </c>
    </row>
    <row r="153" spans="1:16" ht="56.25" x14ac:dyDescent="0.2">
      <c r="A153" s="11">
        <f t="shared" si="2"/>
        <v>13</v>
      </c>
      <c r="B153" s="11" t="s">
        <v>62</v>
      </c>
      <c r="C153" s="37" t="s">
        <v>68</v>
      </c>
      <c r="D153" s="37" t="s">
        <v>69</v>
      </c>
      <c r="E153" s="33" t="s">
        <v>211</v>
      </c>
      <c r="F153" s="11" t="s">
        <v>65</v>
      </c>
      <c r="G153" s="11" t="s">
        <v>66</v>
      </c>
      <c r="H153" s="34" t="s">
        <v>60</v>
      </c>
      <c r="I153" s="34">
        <v>25701000001</v>
      </c>
      <c r="J153" s="11" t="s">
        <v>36</v>
      </c>
      <c r="K153" s="35">
        <v>5000000</v>
      </c>
      <c r="L153" s="105">
        <v>46113</v>
      </c>
      <c r="M153" s="105">
        <v>46204</v>
      </c>
      <c r="N153" s="37" t="s">
        <v>61</v>
      </c>
      <c r="O153" s="11" t="s">
        <v>46</v>
      </c>
      <c r="P153" s="11" t="s">
        <v>47</v>
      </c>
    </row>
    <row r="154" spans="1:16" ht="112.5" x14ac:dyDescent="0.2">
      <c r="A154" s="11">
        <f t="shared" si="2"/>
        <v>14</v>
      </c>
      <c r="B154" s="11" t="s">
        <v>62</v>
      </c>
      <c r="C154" s="37" t="s">
        <v>68</v>
      </c>
      <c r="D154" s="37" t="s">
        <v>69</v>
      </c>
      <c r="E154" s="33" t="s">
        <v>212</v>
      </c>
      <c r="F154" s="11" t="s">
        <v>65</v>
      </c>
      <c r="G154" s="11" t="s">
        <v>66</v>
      </c>
      <c r="H154" s="34" t="s">
        <v>60</v>
      </c>
      <c r="I154" s="34">
        <v>25631427</v>
      </c>
      <c r="J154" s="11" t="s">
        <v>98</v>
      </c>
      <c r="K154" s="35">
        <v>2000000</v>
      </c>
      <c r="L154" s="105">
        <v>46143</v>
      </c>
      <c r="M154" s="105">
        <v>46204</v>
      </c>
      <c r="N154" s="37" t="s">
        <v>61</v>
      </c>
      <c r="O154" s="11" t="s">
        <v>46</v>
      </c>
      <c r="P154" s="11" t="s">
        <v>47</v>
      </c>
    </row>
    <row r="155" spans="1:16" ht="93.75" x14ac:dyDescent="0.2">
      <c r="A155" s="11">
        <f t="shared" si="2"/>
        <v>15</v>
      </c>
      <c r="B155" s="11" t="s">
        <v>62</v>
      </c>
      <c r="C155" s="37" t="s">
        <v>68</v>
      </c>
      <c r="D155" s="37" t="s">
        <v>69</v>
      </c>
      <c r="E155" s="33" t="s">
        <v>213</v>
      </c>
      <c r="F155" s="11" t="s">
        <v>65</v>
      </c>
      <c r="G155" s="11" t="s">
        <v>66</v>
      </c>
      <c r="H155" s="34" t="s">
        <v>60</v>
      </c>
      <c r="I155" s="34">
        <v>25732000001</v>
      </c>
      <c r="J155" s="11" t="s">
        <v>166</v>
      </c>
      <c r="K155" s="35">
        <v>2000000</v>
      </c>
      <c r="L155" s="105">
        <v>46143</v>
      </c>
      <c r="M155" s="105">
        <v>46204</v>
      </c>
      <c r="N155" s="37" t="s">
        <v>61</v>
      </c>
      <c r="O155" s="11" t="s">
        <v>46</v>
      </c>
      <c r="P155" s="11" t="s">
        <v>47</v>
      </c>
    </row>
    <row r="156" spans="1:16" ht="37.5" x14ac:dyDescent="0.2">
      <c r="A156" s="11">
        <f t="shared" si="2"/>
        <v>16</v>
      </c>
      <c r="B156" s="11" t="s">
        <v>62</v>
      </c>
      <c r="C156" s="37" t="s">
        <v>68</v>
      </c>
      <c r="D156" s="37" t="s">
        <v>69</v>
      </c>
      <c r="E156" s="33" t="s">
        <v>214</v>
      </c>
      <c r="F156" s="11" t="s">
        <v>65</v>
      </c>
      <c r="G156" s="11" t="s">
        <v>66</v>
      </c>
      <c r="H156" s="34" t="s">
        <v>60</v>
      </c>
      <c r="I156" s="34">
        <v>25745000001</v>
      </c>
      <c r="J156" s="11" t="s">
        <v>155</v>
      </c>
      <c r="K156" s="35">
        <v>4300000</v>
      </c>
      <c r="L156" s="105">
        <v>46143</v>
      </c>
      <c r="M156" s="105">
        <v>46235</v>
      </c>
      <c r="N156" s="37" t="s">
        <v>61</v>
      </c>
      <c r="O156" s="11" t="s">
        <v>46</v>
      </c>
      <c r="P156" s="11" t="s">
        <v>47</v>
      </c>
    </row>
    <row r="157" spans="1:16" ht="93.75" x14ac:dyDescent="0.2">
      <c r="A157" s="11">
        <f t="shared" si="2"/>
        <v>17</v>
      </c>
      <c r="B157" s="11" t="s">
        <v>62</v>
      </c>
      <c r="C157" s="37" t="s">
        <v>68</v>
      </c>
      <c r="D157" s="37" t="s">
        <v>69</v>
      </c>
      <c r="E157" s="33" t="s">
        <v>215</v>
      </c>
      <c r="F157" s="11" t="s">
        <v>65</v>
      </c>
      <c r="G157" s="11" t="s">
        <v>66</v>
      </c>
      <c r="H157" s="34" t="s">
        <v>60</v>
      </c>
      <c r="I157" s="34">
        <v>25703000001</v>
      </c>
      <c r="J157" s="11" t="s">
        <v>67</v>
      </c>
      <c r="K157" s="35">
        <v>9000000</v>
      </c>
      <c r="L157" s="105">
        <v>46143</v>
      </c>
      <c r="M157" s="105">
        <v>46266</v>
      </c>
      <c r="N157" s="37" t="s">
        <v>61</v>
      </c>
      <c r="O157" s="11" t="s">
        <v>46</v>
      </c>
      <c r="P157" s="11" t="s">
        <v>47</v>
      </c>
    </row>
    <row r="158" spans="1:16" ht="112.5" x14ac:dyDescent="0.2">
      <c r="A158" s="11">
        <f t="shared" si="2"/>
        <v>18</v>
      </c>
      <c r="B158" s="11" t="s">
        <v>62</v>
      </c>
      <c r="C158" s="37" t="s">
        <v>68</v>
      </c>
      <c r="D158" s="37" t="s">
        <v>69</v>
      </c>
      <c r="E158" s="33" t="s">
        <v>216</v>
      </c>
      <c r="F158" s="11" t="s">
        <v>65</v>
      </c>
      <c r="G158" s="11" t="s">
        <v>66</v>
      </c>
      <c r="H158" s="34" t="s">
        <v>60</v>
      </c>
      <c r="I158" s="34">
        <v>25607405</v>
      </c>
      <c r="J158" s="11" t="s">
        <v>217</v>
      </c>
      <c r="K158" s="35">
        <v>1000000</v>
      </c>
      <c r="L158" s="105">
        <v>46174</v>
      </c>
      <c r="M158" s="105">
        <v>46235</v>
      </c>
      <c r="N158" s="37" t="s">
        <v>61</v>
      </c>
      <c r="O158" s="11" t="s">
        <v>46</v>
      </c>
      <c r="P158" s="11" t="s">
        <v>47</v>
      </c>
    </row>
    <row r="159" spans="1:16" ht="93.75" x14ac:dyDescent="0.2">
      <c r="A159" s="11">
        <f t="shared" si="2"/>
        <v>19</v>
      </c>
      <c r="B159" s="11" t="s">
        <v>62</v>
      </c>
      <c r="C159" s="37" t="s">
        <v>68</v>
      </c>
      <c r="D159" s="37" t="s">
        <v>69</v>
      </c>
      <c r="E159" s="33" t="s">
        <v>218</v>
      </c>
      <c r="F159" s="11" t="s">
        <v>65</v>
      </c>
      <c r="G159" s="11" t="s">
        <v>66</v>
      </c>
      <c r="H159" s="34" t="s">
        <v>60</v>
      </c>
      <c r="I159" s="34">
        <v>25630404</v>
      </c>
      <c r="J159" s="11" t="s">
        <v>70</v>
      </c>
      <c r="K159" s="35">
        <v>1900000</v>
      </c>
      <c r="L159" s="105">
        <v>46174</v>
      </c>
      <c r="M159" s="105">
        <v>46235</v>
      </c>
      <c r="N159" s="37" t="s">
        <v>61</v>
      </c>
      <c r="O159" s="11" t="s">
        <v>46</v>
      </c>
      <c r="P159" s="11" t="s">
        <v>47</v>
      </c>
    </row>
    <row r="160" spans="1:16" ht="84.75" customHeight="1" x14ac:dyDescent="0.2">
      <c r="A160" s="11">
        <f t="shared" si="2"/>
        <v>20</v>
      </c>
      <c r="B160" s="11" t="s">
        <v>62</v>
      </c>
      <c r="C160" s="37" t="s">
        <v>68</v>
      </c>
      <c r="D160" s="37" t="s">
        <v>69</v>
      </c>
      <c r="E160" s="33" t="s">
        <v>219</v>
      </c>
      <c r="F160" s="11" t="s">
        <v>65</v>
      </c>
      <c r="G160" s="11" t="s">
        <v>66</v>
      </c>
      <c r="H160" s="34" t="s">
        <v>60</v>
      </c>
      <c r="I160" s="34">
        <v>25701000001</v>
      </c>
      <c r="J160" s="11" t="s">
        <v>36</v>
      </c>
      <c r="K160" s="35">
        <v>5500000</v>
      </c>
      <c r="L160" s="105">
        <v>46204</v>
      </c>
      <c r="M160" s="105">
        <v>46296</v>
      </c>
      <c r="N160" s="37" t="s">
        <v>61</v>
      </c>
      <c r="O160" s="11" t="s">
        <v>46</v>
      </c>
      <c r="P160" s="11" t="s">
        <v>47</v>
      </c>
    </row>
    <row r="161" spans="1:16" ht="75" x14ac:dyDescent="0.2">
      <c r="A161" s="11">
        <f t="shared" si="2"/>
        <v>21</v>
      </c>
      <c r="B161" s="11" t="s">
        <v>62</v>
      </c>
      <c r="C161" s="37" t="s">
        <v>68</v>
      </c>
      <c r="D161" s="37" t="s">
        <v>69</v>
      </c>
      <c r="E161" s="33" t="s">
        <v>220</v>
      </c>
      <c r="F161" s="11" t="s">
        <v>65</v>
      </c>
      <c r="G161" s="11" t="s">
        <v>66</v>
      </c>
      <c r="H161" s="34" t="s">
        <v>60</v>
      </c>
      <c r="I161" s="34">
        <v>25703000001</v>
      </c>
      <c r="J161" s="11" t="s">
        <v>67</v>
      </c>
      <c r="K161" s="35">
        <v>5500000</v>
      </c>
      <c r="L161" s="105">
        <v>46266</v>
      </c>
      <c r="M161" s="105">
        <v>46357</v>
      </c>
      <c r="N161" s="37" t="s">
        <v>61</v>
      </c>
      <c r="O161" s="11" t="s">
        <v>46</v>
      </c>
      <c r="P161" s="11" t="s">
        <v>47</v>
      </c>
    </row>
    <row r="162" spans="1:16" ht="112.5" x14ac:dyDescent="0.2">
      <c r="A162" s="11">
        <f t="shared" si="2"/>
        <v>22</v>
      </c>
      <c r="B162" s="11" t="s">
        <v>62</v>
      </c>
      <c r="C162" s="37" t="s">
        <v>68</v>
      </c>
      <c r="D162" s="37" t="s">
        <v>69</v>
      </c>
      <c r="E162" s="33" t="s">
        <v>221</v>
      </c>
      <c r="F162" s="11" t="s">
        <v>65</v>
      </c>
      <c r="G162" s="11" t="s">
        <v>66</v>
      </c>
      <c r="H162" s="34" t="s">
        <v>60</v>
      </c>
      <c r="I162" s="34">
        <v>25550000051</v>
      </c>
      <c r="J162" s="11" t="s">
        <v>222</v>
      </c>
      <c r="K162" s="35">
        <v>3300000</v>
      </c>
      <c r="L162" s="105">
        <v>46174</v>
      </c>
      <c r="M162" s="105">
        <v>46266</v>
      </c>
      <c r="N162" s="37" t="s">
        <v>61</v>
      </c>
      <c r="O162" s="11" t="s">
        <v>46</v>
      </c>
      <c r="P162" s="11" t="s">
        <v>47</v>
      </c>
    </row>
    <row r="163" spans="1:16" ht="150" x14ac:dyDescent="0.2">
      <c r="A163" s="11">
        <f t="shared" si="2"/>
        <v>23</v>
      </c>
      <c r="B163" s="11" t="s">
        <v>62</v>
      </c>
      <c r="C163" s="11" t="s">
        <v>87</v>
      </c>
      <c r="D163" s="11" t="s">
        <v>88</v>
      </c>
      <c r="E163" s="33" t="s">
        <v>229</v>
      </c>
      <c r="F163" s="11" t="s">
        <v>65</v>
      </c>
      <c r="G163" s="11" t="s">
        <v>66</v>
      </c>
      <c r="H163" s="78">
        <v>146</v>
      </c>
      <c r="I163" s="34">
        <v>25607405101</v>
      </c>
      <c r="J163" s="11" t="s">
        <v>230</v>
      </c>
      <c r="K163" s="35">
        <v>1146800</v>
      </c>
      <c r="L163" s="105">
        <v>46143</v>
      </c>
      <c r="M163" s="105">
        <v>46174</v>
      </c>
      <c r="N163" s="37" t="s">
        <v>61</v>
      </c>
      <c r="O163" s="11" t="s">
        <v>46</v>
      </c>
      <c r="P163" s="11" t="s">
        <v>47</v>
      </c>
    </row>
    <row r="164" spans="1:16" ht="168.75" x14ac:dyDescent="0.2">
      <c r="A164" s="11">
        <f t="shared" si="2"/>
        <v>24</v>
      </c>
      <c r="B164" s="11" t="s">
        <v>62</v>
      </c>
      <c r="C164" s="11" t="s">
        <v>87</v>
      </c>
      <c r="D164" s="11" t="s">
        <v>88</v>
      </c>
      <c r="E164" s="33" t="s">
        <v>231</v>
      </c>
      <c r="F164" s="11" t="s">
        <v>65</v>
      </c>
      <c r="G164" s="11" t="s">
        <v>66</v>
      </c>
      <c r="H164" s="78">
        <v>168</v>
      </c>
      <c r="I164" s="34">
        <v>25646442101</v>
      </c>
      <c r="J164" s="11" t="s">
        <v>232</v>
      </c>
      <c r="K164" s="35">
        <v>1146800</v>
      </c>
      <c r="L164" s="105">
        <v>46143</v>
      </c>
      <c r="M164" s="105">
        <v>46174</v>
      </c>
      <c r="N164" s="37" t="s">
        <v>61</v>
      </c>
      <c r="O164" s="11" t="s">
        <v>46</v>
      </c>
      <c r="P164" s="11" t="s">
        <v>47</v>
      </c>
    </row>
    <row r="165" spans="1:16" ht="138.75" customHeight="1" x14ac:dyDescent="0.2">
      <c r="A165" s="11">
        <f t="shared" si="2"/>
        <v>25</v>
      </c>
      <c r="B165" s="11" t="s">
        <v>62</v>
      </c>
      <c r="C165" s="11" t="s">
        <v>87</v>
      </c>
      <c r="D165" s="11" t="s">
        <v>88</v>
      </c>
      <c r="E165" s="33" t="s">
        <v>233</v>
      </c>
      <c r="F165" s="11" t="s">
        <v>65</v>
      </c>
      <c r="G165" s="11" t="s">
        <v>66</v>
      </c>
      <c r="H165" s="78">
        <v>153.6</v>
      </c>
      <c r="I165" s="34">
        <v>25605426101</v>
      </c>
      <c r="J165" s="11" t="s">
        <v>234</v>
      </c>
      <c r="K165" s="35">
        <v>1146800</v>
      </c>
      <c r="L165" s="105">
        <v>46204</v>
      </c>
      <c r="M165" s="105">
        <v>46235</v>
      </c>
      <c r="N165" s="37" t="s">
        <v>61</v>
      </c>
      <c r="O165" s="11" t="s">
        <v>46</v>
      </c>
      <c r="P165" s="11" t="s">
        <v>47</v>
      </c>
    </row>
    <row r="166" spans="1:16" ht="150" x14ac:dyDescent="0.2">
      <c r="A166" s="11">
        <f t="shared" si="2"/>
        <v>26</v>
      </c>
      <c r="B166" s="11" t="s">
        <v>62</v>
      </c>
      <c r="C166" s="11" t="s">
        <v>87</v>
      </c>
      <c r="D166" s="11" t="s">
        <v>88</v>
      </c>
      <c r="E166" s="33" t="s">
        <v>235</v>
      </c>
      <c r="F166" s="11" t="s">
        <v>65</v>
      </c>
      <c r="G166" s="11" t="s">
        <v>66</v>
      </c>
      <c r="H166" s="78">
        <v>147.1</v>
      </c>
      <c r="I166" s="34">
        <v>25608151051</v>
      </c>
      <c r="J166" s="11" t="s">
        <v>236</v>
      </c>
      <c r="K166" s="35">
        <v>1146800</v>
      </c>
      <c r="L166" s="105">
        <v>46204</v>
      </c>
      <c r="M166" s="105">
        <v>46235</v>
      </c>
      <c r="N166" s="37" t="s">
        <v>61</v>
      </c>
      <c r="O166" s="11" t="s">
        <v>46</v>
      </c>
      <c r="P166" s="11" t="s">
        <v>47</v>
      </c>
    </row>
    <row r="167" spans="1:16" ht="150" x14ac:dyDescent="0.2">
      <c r="A167" s="11">
        <f t="shared" si="2"/>
        <v>27</v>
      </c>
      <c r="B167" s="11" t="s">
        <v>62</v>
      </c>
      <c r="C167" s="11" t="s">
        <v>87</v>
      </c>
      <c r="D167" s="11" t="s">
        <v>88</v>
      </c>
      <c r="E167" s="33" t="s">
        <v>237</v>
      </c>
      <c r="F167" s="11" t="s">
        <v>65</v>
      </c>
      <c r="G167" s="11" t="s">
        <v>66</v>
      </c>
      <c r="H167" s="78">
        <v>145.19999999999999</v>
      </c>
      <c r="I167" s="34">
        <v>25629410101</v>
      </c>
      <c r="J167" s="11" t="s">
        <v>238</v>
      </c>
      <c r="K167" s="35">
        <v>1146800</v>
      </c>
      <c r="L167" s="105">
        <v>46204</v>
      </c>
      <c r="M167" s="105">
        <v>46235</v>
      </c>
      <c r="N167" s="37" t="s">
        <v>61</v>
      </c>
      <c r="O167" s="11" t="s">
        <v>46</v>
      </c>
      <c r="P167" s="11" t="s">
        <v>47</v>
      </c>
    </row>
    <row r="168" spans="1:16" ht="160.5" customHeight="1" x14ac:dyDescent="0.2">
      <c r="A168" s="11">
        <f t="shared" si="2"/>
        <v>28</v>
      </c>
      <c r="B168" s="11" t="s">
        <v>62</v>
      </c>
      <c r="C168" s="37" t="s">
        <v>73</v>
      </c>
      <c r="D168" s="37" t="s">
        <v>89</v>
      </c>
      <c r="E168" s="33" t="s">
        <v>374</v>
      </c>
      <c r="F168" s="36" t="s">
        <v>239</v>
      </c>
      <c r="G168" s="36" t="s">
        <v>240</v>
      </c>
      <c r="H168" s="78">
        <v>206.9</v>
      </c>
      <c r="I168" s="34">
        <v>25701000001</v>
      </c>
      <c r="J168" s="11" t="s">
        <v>36</v>
      </c>
      <c r="K168" s="35">
        <v>9998776.2799999993</v>
      </c>
      <c r="L168" s="105">
        <v>46143</v>
      </c>
      <c r="M168" s="105">
        <v>46266</v>
      </c>
      <c r="N168" s="11" t="s">
        <v>61</v>
      </c>
      <c r="O168" s="11" t="s">
        <v>46</v>
      </c>
      <c r="P168" s="11" t="s">
        <v>47</v>
      </c>
    </row>
    <row r="169" spans="1:16" ht="93.75" x14ac:dyDescent="0.2">
      <c r="A169" s="11">
        <f t="shared" si="2"/>
        <v>29</v>
      </c>
      <c r="B169" s="11" t="s">
        <v>62</v>
      </c>
      <c r="C169" s="37" t="s">
        <v>63</v>
      </c>
      <c r="D169" s="37" t="s">
        <v>64</v>
      </c>
      <c r="E169" s="33" t="s">
        <v>241</v>
      </c>
      <c r="F169" s="11" t="s">
        <v>65</v>
      </c>
      <c r="G169" s="11" t="s">
        <v>66</v>
      </c>
      <c r="H169" s="34" t="s">
        <v>60</v>
      </c>
      <c r="I169" s="34">
        <v>25703000001</v>
      </c>
      <c r="J169" s="11" t="s">
        <v>67</v>
      </c>
      <c r="K169" s="35">
        <v>3782000</v>
      </c>
      <c r="L169" s="105">
        <v>46143</v>
      </c>
      <c r="M169" s="105">
        <v>46235</v>
      </c>
      <c r="N169" s="37" t="s">
        <v>61</v>
      </c>
      <c r="O169" s="11" t="s">
        <v>46</v>
      </c>
      <c r="P169" s="11" t="s">
        <v>47</v>
      </c>
    </row>
    <row r="170" spans="1:16" ht="93.75" x14ac:dyDescent="0.2">
      <c r="A170" s="11">
        <f t="shared" si="2"/>
        <v>30</v>
      </c>
      <c r="B170" s="11" t="s">
        <v>62</v>
      </c>
      <c r="C170" s="37" t="s">
        <v>63</v>
      </c>
      <c r="D170" s="37" t="s">
        <v>64</v>
      </c>
      <c r="E170" s="33" t="s">
        <v>242</v>
      </c>
      <c r="F170" s="11" t="s">
        <v>65</v>
      </c>
      <c r="G170" s="11" t="s">
        <v>66</v>
      </c>
      <c r="H170" s="34" t="s">
        <v>60</v>
      </c>
      <c r="I170" s="34">
        <v>25612434101</v>
      </c>
      <c r="J170" s="11" t="s">
        <v>243</v>
      </c>
      <c r="K170" s="35">
        <v>3782000</v>
      </c>
      <c r="L170" s="105">
        <v>46113</v>
      </c>
      <c r="M170" s="105">
        <v>46204</v>
      </c>
      <c r="N170" s="37" t="s">
        <v>61</v>
      </c>
      <c r="O170" s="11" t="s">
        <v>46</v>
      </c>
      <c r="P170" s="11" t="s">
        <v>47</v>
      </c>
    </row>
    <row r="171" spans="1:16" s="75" customFormat="1" ht="112.5" x14ac:dyDescent="0.2">
      <c r="A171" s="11">
        <v>35</v>
      </c>
      <c r="B171" s="11" t="s">
        <v>192</v>
      </c>
      <c r="C171" s="37" t="s">
        <v>95</v>
      </c>
      <c r="D171" s="37" t="s">
        <v>96</v>
      </c>
      <c r="E171" s="33" t="s">
        <v>263</v>
      </c>
      <c r="F171" s="11" t="s">
        <v>65</v>
      </c>
      <c r="G171" s="11" t="s">
        <v>66</v>
      </c>
      <c r="H171" s="35">
        <v>95</v>
      </c>
      <c r="I171" s="34"/>
      <c r="J171" s="11" t="s">
        <v>264</v>
      </c>
      <c r="K171" s="35">
        <v>513000</v>
      </c>
      <c r="L171" s="106">
        <v>46235</v>
      </c>
      <c r="M171" s="106">
        <v>46600</v>
      </c>
      <c r="N171" s="11" t="s">
        <v>139</v>
      </c>
      <c r="O171" s="11" t="s">
        <v>46</v>
      </c>
      <c r="P171" s="11" t="s">
        <v>47</v>
      </c>
    </row>
    <row r="172" spans="1:16" s="75" customFormat="1" ht="112.5" x14ac:dyDescent="0.2">
      <c r="A172" s="11">
        <f t="shared" si="2"/>
        <v>36</v>
      </c>
      <c r="B172" s="11" t="s">
        <v>192</v>
      </c>
      <c r="C172" s="37" t="s">
        <v>95</v>
      </c>
      <c r="D172" s="37" t="s">
        <v>96</v>
      </c>
      <c r="E172" s="33" t="s">
        <v>265</v>
      </c>
      <c r="F172" s="11" t="s">
        <v>65</v>
      </c>
      <c r="G172" s="11" t="s">
        <v>66</v>
      </c>
      <c r="H172" s="35">
        <v>573.70000000000005</v>
      </c>
      <c r="I172" s="34">
        <v>25714000</v>
      </c>
      <c r="J172" s="11" t="s">
        <v>266</v>
      </c>
      <c r="K172" s="35">
        <v>828055.68</v>
      </c>
      <c r="L172" s="106">
        <v>46174</v>
      </c>
      <c r="M172" s="106">
        <v>46539</v>
      </c>
      <c r="N172" s="11" t="s">
        <v>139</v>
      </c>
      <c r="O172" s="11" t="s">
        <v>46</v>
      </c>
      <c r="P172" s="11" t="s">
        <v>47</v>
      </c>
    </row>
    <row r="173" spans="1:16" s="75" customFormat="1" ht="37.5" x14ac:dyDescent="0.2">
      <c r="A173" s="11">
        <f t="shared" si="2"/>
        <v>37</v>
      </c>
      <c r="B173" s="11" t="s">
        <v>56</v>
      </c>
      <c r="C173" s="11" t="s">
        <v>42</v>
      </c>
      <c r="D173" s="11" t="s">
        <v>43</v>
      </c>
      <c r="E173" s="33" t="s">
        <v>44</v>
      </c>
      <c r="F173" s="11">
        <v>736</v>
      </c>
      <c r="G173" s="11" t="s">
        <v>45</v>
      </c>
      <c r="H173" s="34">
        <v>9996</v>
      </c>
      <c r="I173" s="34">
        <v>25701000</v>
      </c>
      <c r="J173" s="11" t="s">
        <v>36</v>
      </c>
      <c r="K173" s="35">
        <v>1249500</v>
      </c>
      <c r="L173" s="105">
        <v>46054</v>
      </c>
      <c r="M173" s="106">
        <v>46419</v>
      </c>
      <c r="N173" s="11" t="s">
        <v>61</v>
      </c>
      <c r="O173" s="11" t="s">
        <v>46</v>
      </c>
      <c r="P173" s="11" t="s">
        <v>47</v>
      </c>
    </row>
    <row r="174" spans="1:16" s="75" customFormat="1" ht="37.5" x14ac:dyDescent="0.2">
      <c r="A174" s="11">
        <f t="shared" si="2"/>
        <v>38</v>
      </c>
      <c r="B174" s="11" t="s">
        <v>56</v>
      </c>
      <c r="C174" s="11" t="s">
        <v>42</v>
      </c>
      <c r="D174" s="11" t="s">
        <v>43</v>
      </c>
      <c r="E174" s="33" t="s">
        <v>48</v>
      </c>
      <c r="F174" s="11">
        <v>796</v>
      </c>
      <c r="G174" s="11" t="s">
        <v>35</v>
      </c>
      <c r="H174" s="34">
        <v>15852</v>
      </c>
      <c r="I174" s="34">
        <v>25701000</v>
      </c>
      <c r="J174" s="11" t="s">
        <v>36</v>
      </c>
      <c r="K174" s="35">
        <v>1886388</v>
      </c>
      <c r="L174" s="105">
        <v>46054</v>
      </c>
      <c r="M174" s="106">
        <v>46447</v>
      </c>
      <c r="N174" s="11" t="s">
        <v>61</v>
      </c>
      <c r="O174" s="11" t="s">
        <v>46</v>
      </c>
      <c r="P174" s="11" t="s">
        <v>47</v>
      </c>
    </row>
    <row r="175" spans="1:16" s="75" customFormat="1" ht="47.25" customHeight="1" x14ac:dyDescent="0.2">
      <c r="A175" s="11">
        <f t="shared" si="2"/>
        <v>39</v>
      </c>
      <c r="B175" s="11" t="s">
        <v>56</v>
      </c>
      <c r="C175" s="11" t="s">
        <v>49</v>
      </c>
      <c r="D175" s="11" t="s">
        <v>50</v>
      </c>
      <c r="E175" s="33" t="s">
        <v>51</v>
      </c>
      <c r="F175" s="11">
        <v>796</v>
      </c>
      <c r="G175" s="11" t="s">
        <v>35</v>
      </c>
      <c r="H175" s="34">
        <v>179350</v>
      </c>
      <c r="I175" s="34">
        <v>25700000</v>
      </c>
      <c r="J175" s="11" t="s">
        <v>52</v>
      </c>
      <c r="K175" s="35">
        <v>688153</v>
      </c>
      <c r="L175" s="105">
        <v>46327</v>
      </c>
      <c r="M175" s="106">
        <v>46722</v>
      </c>
      <c r="N175" s="11" t="s">
        <v>61</v>
      </c>
      <c r="O175" s="11" t="s">
        <v>46</v>
      </c>
      <c r="P175" s="11" t="s">
        <v>47</v>
      </c>
    </row>
    <row r="176" spans="1:16" s="75" customFormat="1" ht="56.25" x14ac:dyDescent="0.2">
      <c r="A176" s="11">
        <f t="shared" si="2"/>
        <v>40</v>
      </c>
      <c r="B176" s="11" t="s">
        <v>56</v>
      </c>
      <c r="C176" s="11" t="s">
        <v>53</v>
      </c>
      <c r="D176" s="11" t="s">
        <v>54</v>
      </c>
      <c r="E176" s="33" t="s">
        <v>151</v>
      </c>
      <c r="F176" s="11">
        <v>796</v>
      </c>
      <c r="G176" s="11" t="s">
        <v>35</v>
      </c>
      <c r="H176" s="34">
        <v>5000</v>
      </c>
      <c r="I176" s="34">
        <v>25000000</v>
      </c>
      <c r="J176" s="133" t="s">
        <v>52</v>
      </c>
      <c r="K176" s="35">
        <v>1774050</v>
      </c>
      <c r="L176" s="105">
        <v>46174</v>
      </c>
      <c r="M176" s="106">
        <v>46357</v>
      </c>
      <c r="N176" s="11" t="s">
        <v>61</v>
      </c>
      <c r="O176" s="11" t="s">
        <v>46</v>
      </c>
      <c r="P176" s="11" t="s">
        <v>47</v>
      </c>
    </row>
    <row r="177" spans="1:16" s="75" customFormat="1" ht="56.25" x14ac:dyDescent="0.2">
      <c r="A177" s="11">
        <f t="shared" si="2"/>
        <v>41</v>
      </c>
      <c r="B177" s="11" t="s">
        <v>56</v>
      </c>
      <c r="C177" s="11" t="s">
        <v>53</v>
      </c>
      <c r="D177" s="11" t="s">
        <v>54</v>
      </c>
      <c r="E177" s="33" t="s">
        <v>152</v>
      </c>
      <c r="F177" s="11">
        <v>796</v>
      </c>
      <c r="G177" s="11" t="s">
        <v>35</v>
      </c>
      <c r="H177" s="34">
        <v>11545</v>
      </c>
      <c r="I177" s="34">
        <v>25000000</v>
      </c>
      <c r="J177" s="11" t="s">
        <v>52</v>
      </c>
      <c r="K177" s="35">
        <v>4098475</v>
      </c>
      <c r="L177" s="105">
        <v>46327</v>
      </c>
      <c r="M177" s="106">
        <v>46539</v>
      </c>
      <c r="N177" s="11" t="s">
        <v>61</v>
      </c>
      <c r="O177" s="11" t="s">
        <v>46</v>
      </c>
      <c r="P177" s="11" t="s">
        <v>47</v>
      </c>
    </row>
    <row r="178" spans="1:16" s="75" customFormat="1" ht="63.75" customHeight="1" x14ac:dyDescent="0.2">
      <c r="A178" s="11">
        <f t="shared" si="2"/>
        <v>42</v>
      </c>
      <c r="B178" s="11" t="s">
        <v>56</v>
      </c>
      <c r="C178" s="11" t="s">
        <v>53</v>
      </c>
      <c r="D178" s="11" t="s">
        <v>54</v>
      </c>
      <c r="E178" s="33" t="s">
        <v>153</v>
      </c>
      <c r="F178" s="11">
        <v>796</v>
      </c>
      <c r="G178" s="11" t="s">
        <v>35</v>
      </c>
      <c r="H178" s="34">
        <v>3000</v>
      </c>
      <c r="I178" s="34">
        <v>25701000</v>
      </c>
      <c r="J178" s="11" t="s">
        <v>36</v>
      </c>
      <c r="K178" s="35">
        <v>1300000</v>
      </c>
      <c r="L178" s="105">
        <v>46204</v>
      </c>
      <c r="M178" s="106">
        <v>46357</v>
      </c>
      <c r="N178" s="11" t="s">
        <v>61</v>
      </c>
      <c r="O178" s="11" t="s">
        <v>46</v>
      </c>
      <c r="P178" s="11" t="s">
        <v>47</v>
      </c>
    </row>
    <row r="179" spans="1:16" s="75" customFormat="1" ht="66" customHeight="1" x14ac:dyDescent="0.2">
      <c r="A179" s="11">
        <f t="shared" si="2"/>
        <v>43</v>
      </c>
      <c r="B179" s="11" t="s">
        <v>56</v>
      </c>
      <c r="C179" s="11" t="s">
        <v>53</v>
      </c>
      <c r="D179" s="11" t="s">
        <v>54</v>
      </c>
      <c r="E179" s="33" t="s">
        <v>154</v>
      </c>
      <c r="F179" s="11">
        <v>796</v>
      </c>
      <c r="G179" s="11" t="s">
        <v>35</v>
      </c>
      <c r="H179" s="34">
        <v>5400</v>
      </c>
      <c r="I179" s="34">
        <v>25701000</v>
      </c>
      <c r="J179" s="11" t="s">
        <v>36</v>
      </c>
      <c r="K179" s="35">
        <v>1578800</v>
      </c>
      <c r="L179" s="105">
        <v>46327</v>
      </c>
      <c r="M179" s="106">
        <v>46539</v>
      </c>
      <c r="N179" s="11" t="s">
        <v>61</v>
      </c>
      <c r="O179" s="11" t="s">
        <v>46</v>
      </c>
      <c r="P179" s="11" t="s">
        <v>47</v>
      </c>
    </row>
    <row r="180" spans="1:16" s="75" customFormat="1" ht="49.5" customHeight="1" x14ac:dyDescent="0.2">
      <c r="A180" s="11">
        <f t="shared" si="2"/>
        <v>44</v>
      </c>
      <c r="B180" s="11" t="s">
        <v>56</v>
      </c>
      <c r="C180" s="11" t="s">
        <v>84</v>
      </c>
      <c r="D180" s="11" t="s">
        <v>85</v>
      </c>
      <c r="E180" s="33" t="s">
        <v>267</v>
      </c>
      <c r="F180" s="11">
        <v>796</v>
      </c>
      <c r="G180" s="11" t="s">
        <v>35</v>
      </c>
      <c r="H180" s="34">
        <v>135</v>
      </c>
      <c r="I180" s="34">
        <v>25701000</v>
      </c>
      <c r="J180" s="11" t="s">
        <v>36</v>
      </c>
      <c r="K180" s="35">
        <v>1755000</v>
      </c>
      <c r="L180" s="105">
        <v>46113</v>
      </c>
      <c r="M180" s="106">
        <v>46357</v>
      </c>
      <c r="N180" s="11" t="s">
        <v>61</v>
      </c>
      <c r="O180" s="11" t="s">
        <v>46</v>
      </c>
      <c r="P180" s="11" t="s">
        <v>47</v>
      </c>
    </row>
    <row r="181" spans="1:16" s="75" customFormat="1" ht="105.75" customHeight="1" x14ac:dyDescent="0.2">
      <c r="A181" s="11">
        <v>45</v>
      </c>
      <c r="B181" s="11" t="s">
        <v>297</v>
      </c>
      <c r="C181" s="11" t="s">
        <v>95</v>
      </c>
      <c r="D181" s="11" t="s">
        <v>96</v>
      </c>
      <c r="E181" s="33" t="s">
        <v>335</v>
      </c>
      <c r="F181" s="11" t="s">
        <v>65</v>
      </c>
      <c r="G181" s="11" t="s">
        <v>66</v>
      </c>
      <c r="H181" s="34">
        <v>405.1</v>
      </c>
      <c r="I181" s="34">
        <v>25701000</v>
      </c>
      <c r="J181" s="11" t="s">
        <v>36</v>
      </c>
      <c r="K181" s="35">
        <v>882480</v>
      </c>
      <c r="L181" s="105">
        <v>46054</v>
      </c>
      <c r="M181" s="106">
        <v>46477</v>
      </c>
      <c r="N181" s="11" t="s">
        <v>139</v>
      </c>
      <c r="O181" s="11" t="s">
        <v>46</v>
      </c>
      <c r="P181" s="11" t="s">
        <v>47</v>
      </c>
    </row>
    <row r="182" spans="1:16" s="75" customFormat="1" ht="104.25" customHeight="1" x14ac:dyDescent="0.2">
      <c r="A182" s="11">
        <v>46</v>
      </c>
      <c r="B182" s="11" t="s">
        <v>297</v>
      </c>
      <c r="C182" s="11" t="s">
        <v>95</v>
      </c>
      <c r="D182" s="11" t="s">
        <v>96</v>
      </c>
      <c r="E182" s="33" t="s">
        <v>298</v>
      </c>
      <c r="F182" s="11" t="s">
        <v>65</v>
      </c>
      <c r="G182" s="11" t="s">
        <v>66</v>
      </c>
      <c r="H182" s="34">
        <v>969.25</v>
      </c>
      <c r="I182" s="34">
        <v>25701000</v>
      </c>
      <c r="J182" s="11" t="s">
        <v>36</v>
      </c>
      <c r="K182" s="35">
        <v>705600</v>
      </c>
      <c r="L182" s="105">
        <v>46174</v>
      </c>
      <c r="M182" s="106">
        <v>46569</v>
      </c>
      <c r="N182" s="11" t="s">
        <v>139</v>
      </c>
      <c r="O182" s="11" t="s">
        <v>46</v>
      </c>
      <c r="P182" s="11" t="s">
        <v>47</v>
      </c>
    </row>
    <row r="183" spans="1:16" s="75" customFormat="1" ht="131.25" x14ac:dyDescent="0.2">
      <c r="A183" s="11">
        <v>47</v>
      </c>
      <c r="B183" s="11" t="s">
        <v>297</v>
      </c>
      <c r="C183" s="11" t="s">
        <v>95</v>
      </c>
      <c r="D183" s="11" t="s">
        <v>96</v>
      </c>
      <c r="E183" s="33" t="s">
        <v>299</v>
      </c>
      <c r="F183" s="11" t="s">
        <v>65</v>
      </c>
      <c r="G183" s="11" t="s">
        <v>66</v>
      </c>
      <c r="H183" s="34">
        <v>656.5</v>
      </c>
      <c r="I183" s="34">
        <v>25000000</v>
      </c>
      <c r="J183" s="11" t="s">
        <v>52</v>
      </c>
      <c r="K183" s="35">
        <v>1092216</v>
      </c>
      <c r="L183" s="105">
        <v>46023</v>
      </c>
      <c r="M183" s="106">
        <v>46477</v>
      </c>
      <c r="N183" s="11" t="s">
        <v>139</v>
      </c>
      <c r="O183" s="11" t="s">
        <v>46</v>
      </c>
      <c r="P183" s="11" t="s">
        <v>47</v>
      </c>
    </row>
    <row r="184" spans="1:16" s="75" customFormat="1" ht="102" customHeight="1" x14ac:dyDescent="0.2">
      <c r="A184" s="11">
        <v>48</v>
      </c>
      <c r="B184" s="11" t="s">
        <v>297</v>
      </c>
      <c r="C184" s="11" t="s">
        <v>95</v>
      </c>
      <c r="D184" s="11" t="s">
        <v>96</v>
      </c>
      <c r="E184" s="33" t="s">
        <v>300</v>
      </c>
      <c r="F184" s="11" t="s">
        <v>65</v>
      </c>
      <c r="G184" s="11" t="s">
        <v>66</v>
      </c>
      <c r="H184" s="34">
        <v>1353.3</v>
      </c>
      <c r="I184" s="34">
        <v>25736000</v>
      </c>
      <c r="J184" s="11" t="s">
        <v>301</v>
      </c>
      <c r="K184" s="35">
        <v>1439400</v>
      </c>
      <c r="L184" s="105">
        <v>46023</v>
      </c>
      <c r="M184" s="106">
        <v>46419</v>
      </c>
      <c r="N184" s="11" t="s">
        <v>139</v>
      </c>
      <c r="O184" s="11" t="s">
        <v>46</v>
      </c>
      <c r="P184" s="11" t="s">
        <v>47</v>
      </c>
    </row>
    <row r="185" spans="1:16" s="75" customFormat="1" ht="103.5" customHeight="1" x14ac:dyDescent="0.2">
      <c r="A185" s="11">
        <v>49</v>
      </c>
      <c r="B185" s="11" t="s">
        <v>297</v>
      </c>
      <c r="C185" s="11" t="s">
        <v>95</v>
      </c>
      <c r="D185" s="11" t="s">
        <v>96</v>
      </c>
      <c r="E185" s="33" t="s">
        <v>302</v>
      </c>
      <c r="F185" s="11" t="s">
        <v>65</v>
      </c>
      <c r="G185" s="11" t="s">
        <v>66</v>
      </c>
      <c r="H185" s="34">
        <v>551.66</v>
      </c>
      <c r="I185" s="34">
        <v>25701000</v>
      </c>
      <c r="J185" s="11" t="s">
        <v>36</v>
      </c>
      <c r="K185" s="35">
        <v>828360</v>
      </c>
      <c r="L185" s="105">
        <v>46113</v>
      </c>
      <c r="M185" s="106">
        <v>46539</v>
      </c>
      <c r="N185" s="11" t="s">
        <v>139</v>
      </c>
      <c r="O185" s="11" t="s">
        <v>46</v>
      </c>
      <c r="P185" s="11" t="s">
        <v>47</v>
      </c>
    </row>
    <row r="186" spans="1:16" s="75" customFormat="1" ht="100.5" customHeight="1" x14ac:dyDescent="0.2">
      <c r="A186" s="11">
        <v>50</v>
      </c>
      <c r="B186" s="11" t="s">
        <v>297</v>
      </c>
      <c r="C186" s="11" t="s">
        <v>95</v>
      </c>
      <c r="D186" s="11" t="s">
        <v>96</v>
      </c>
      <c r="E186" s="33" t="s">
        <v>303</v>
      </c>
      <c r="F186" s="11" t="s">
        <v>65</v>
      </c>
      <c r="G186" s="11" t="s">
        <v>66</v>
      </c>
      <c r="H186" s="34">
        <v>139</v>
      </c>
      <c r="I186" s="34">
        <v>25000000</v>
      </c>
      <c r="J186" s="11" t="s">
        <v>52</v>
      </c>
      <c r="K186" s="35">
        <v>676200</v>
      </c>
      <c r="L186" s="105">
        <v>46266</v>
      </c>
      <c r="M186" s="106">
        <v>46692</v>
      </c>
      <c r="N186" s="11" t="s">
        <v>139</v>
      </c>
      <c r="O186" s="11" t="s">
        <v>46</v>
      </c>
      <c r="P186" s="11" t="s">
        <v>47</v>
      </c>
    </row>
    <row r="187" spans="1:16" s="75" customFormat="1" ht="93.75" x14ac:dyDescent="0.2">
      <c r="A187" s="11">
        <v>51</v>
      </c>
      <c r="B187" s="11" t="s">
        <v>297</v>
      </c>
      <c r="C187" s="11" t="s">
        <v>95</v>
      </c>
      <c r="D187" s="11" t="s">
        <v>96</v>
      </c>
      <c r="E187" s="33" t="s">
        <v>167</v>
      </c>
      <c r="F187" s="11" t="s">
        <v>65</v>
      </c>
      <c r="G187" s="11" t="s">
        <v>66</v>
      </c>
      <c r="H187" s="34">
        <v>593.79999999999995</v>
      </c>
      <c r="I187" s="34">
        <v>25636101</v>
      </c>
      <c r="J187" s="11" t="s">
        <v>146</v>
      </c>
      <c r="K187" s="35">
        <v>1176600</v>
      </c>
      <c r="L187" s="105">
        <v>46113</v>
      </c>
      <c r="M187" s="106">
        <v>46508</v>
      </c>
      <c r="N187" s="11" t="s">
        <v>139</v>
      </c>
      <c r="O187" s="11" t="s">
        <v>46</v>
      </c>
      <c r="P187" s="11" t="s">
        <v>47</v>
      </c>
    </row>
    <row r="188" spans="1:16" s="75" customFormat="1" ht="131.25" x14ac:dyDescent="0.2">
      <c r="A188" s="11">
        <v>52</v>
      </c>
      <c r="B188" s="11" t="s">
        <v>62</v>
      </c>
      <c r="C188" s="11" t="s">
        <v>87</v>
      </c>
      <c r="D188" s="11" t="s">
        <v>88</v>
      </c>
      <c r="E188" s="33" t="s">
        <v>314</v>
      </c>
      <c r="F188" s="11" t="s">
        <v>65</v>
      </c>
      <c r="G188" s="11" t="s">
        <v>66</v>
      </c>
      <c r="H188" s="34">
        <v>1312.3</v>
      </c>
      <c r="I188" s="34">
        <v>25701000</v>
      </c>
      <c r="J188" s="11" t="s">
        <v>310</v>
      </c>
      <c r="K188" s="35">
        <v>3310566.22</v>
      </c>
      <c r="L188" s="105" t="s">
        <v>194</v>
      </c>
      <c r="M188" s="106" t="s">
        <v>308</v>
      </c>
      <c r="N188" s="11" t="s">
        <v>61</v>
      </c>
      <c r="O188" s="11" t="s">
        <v>46</v>
      </c>
      <c r="P188" s="11" t="s">
        <v>47</v>
      </c>
    </row>
    <row r="189" spans="1:16" s="75" customFormat="1" ht="131.25" x14ac:dyDescent="0.2">
      <c r="A189" s="11">
        <v>53</v>
      </c>
      <c r="B189" s="11" t="s">
        <v>309</v>
      </c>
      <c r="C189" s="11" t="s">
        <v>95</v>
      </c>
      <c r="D189" s="11" t="s">
        <v>96</v>
      </c>
      <c r="E189" s="33" t="s">
        <v>311</v>
      </c>
      <c r="F189" s="11" t="s">
        <v>65</v>
      </c>
      <c r="G189" s="11" t="s">
        <v>66</v>
      </c>
      <c r="H189" s="34">
        <v>537</v>
      </c>
      <c r="I189" s="34">
        <v>25655101001</v>
      </c>
      <c r="J189" s="11" t="s">
        <v>72</v>
      </c>
      <c r="K189" s="35">
        <v>677920.8</v>
      </c>
      <c r="L189" s="105">
        <v>46054</v>
      </c>
      <c r="M189" s="106">
        <v>46419</v>
      </c>
      <c r="N189" s="11" t="s">
        <v>139</v>
      </c>
      <c r="O189" s="11" t="s">
        <v>46</v>
      </c>
      <c r="P189" s="11" t="s">
        <v>47</v>
      </c>
    </row>
    <row r="190" spans="1:16" s="75" customFormat="1" ht="131.25" x14ac:dyDescent="0.2">
      <c r="A190" s="11">
        <v>54</v>
      </c>
      <c r="B190" s="11" t="s">
        <v>309</v>
      </c>
      <c r="C190" s="11" t="s">
        <v>95</v>
      </c>
      <c r="D190" s="11" t="s">
        <v>96</v>
      </c>
      <c r="E190" s="33" t="s">
        <v>312</v>
      </c>
      <c r="F190" s="11" t="s">
        <v>65</v>
      </c>
      <c r="G190" s="11" t="s">
        <v>66</v>
      </c>
      <c r="H190" s="34" t="s">
        <v>313</v>
      </c>
      <c r="I190" s="34">
        <v>25655101001</v>
      </c>
      <c r="J190" s="11" t="s">
        <v>72</v>
      </c>
      <c r="K190" s="35">
        <v>559440</v>
      </c>
      <c r="L190" s="105">
        <v>46204</v>
      </c>
      <c r="M190" s="106">
        <v>46539</v>
      </c>
      <c r="N190" s="11" t="s">
        <v>139</v>
      </c>
      <c r="O190" s="11" t="s">
        <v>46</v>
      </c>
      <c r="P190" s="11" t="s">
        <v>47</v>
      </c>
    </row>
    <row r="191" spans="1:16" s="75" customFormat="1" ht="104.25" customHeight="1" x14ac:dyDescent="0.2">
      <c r="A191" s="11">
        <v>55</v>
      </c>
      <c r="B191" s="11" t="s">
        <v>192</v>
      </c>
      <c r="C191" s="11" t="s">
        <v>95</v>
      </c>
      <c r="D191" s="11" t="s">
        <v>96</v>
      </c>
      <c r="E191" s="33" t="s">
        <v>322</v>
      </c>
      <c r="F191" s="11">
        <v>55</v>
      </c>
      <c r="G191" s="11" t="s">
        <v>66</v>
      </c>
      <c r="H191" s="34">
        <v>1084.04</v>
      </c>
      <c r="I191" s="34">
        <v>25738000</v>
      </c>
      <c r="J191" s="11" t="s">
        <v>293</v>
      </c>
      <c r="K191" s="35">
        <v>1160000</v>
      </c>
      <c r="L191" s="105">
        <v>46054</v>
      </c>
      <c r="M191" s="106">
        <v>46419</v>
      </c>
      <c r="N191" s="11" t="s">
        <v>139</v>
      </c>
      <c r="O191" s="11" t="s">
        <v>46</v>
      </c>
      <c r="P191" s="133" t="s">
        <v>47</v>
      </c>
    </row>
    <row r="192" spans="1:16" s="75" customFormat="1" ht="63" customHeight="1" x14ac:dyDescent="0.2">
      <c r="A192" s="133">
        <v>56</v>
      </c>
      <c r="B192" s="133" t="s">
        <v>62</v>
      </c>
      <c r="C192" s="133" t="s">
        <v>68</v>
      </c>
      <c r="D192" s="133" t="s">
        <v>69</v>
      </c>
      <c r="E192" s="33" t="s">
        <v>326</v>
      </c>
      <c r="F192" s="133">
        <v>55</v>
      </c>
      <c r="G192" s="133" t="s">
        <v>66</v>
      </c>
      <c r="H192" s="34" t="s">
        <v>40</v>
      </c>
      <c r="I192" s="34">
        <v>26644101001</v>
      </c>
      <c r="J192" s="133" t="s">
        <v>327</v>
      </c>
      <c r="K192" s="35">
        <v>7083437.9400000004</v>
      </c>
      <c r="L192" s="105" t="s">
        <v>97</v>
      </c>
      <c r="M192" s="106">
        <v>46143</v>
      </c>
      <c r="N192" s="133" t="s">
        <v>61</v>
      </c>
      <c r="O192" s="133" t="s">
        <v>46</v>
      </c>
      <c r="P192" s="133" t="s">
        <v>47</v>
      </c>
    </row>
    <row r="193" spans="1:16" s="75" customFormat="1" ht="68.25" customHeight="1" x14ac:dyDescent="0.2">
      <c r="A193" s="133">
        <v>57</v>
      </c>
      <c r="B193" s="133" t="s">
        <v>328</v>
      </c>
      <c r="C193" s="133" t="s">
        <v>329</v>
      </c>
      <c r="D193" s="133" t="s">
        <v>330</v>
      </c>
      <c r="E193" s="33" t="s">
        <v>331</v>
      </c>
      <c r="F193" s="133" t="s">
        <v>109</v>
      </c>
      <c r="G193" s="133" t="s">
        <v>35</v>
      </c>
      <c r="H193" s="34" t="s">
        <v>332</v>
      </c>
      <c r="I193" s="34">
        <v>25714000</v>
      </c>
      <c r="J193" s="133" t="s">
        <v>71</v>
      </c>
      <c r="K193" s="35">
        <v>1000000</v>
      </c>
      <c r="L193" s="105" t="s">
        <v>333</v>
      </c>
      <c r="M193" s="106" t="s">
        <v>168</v>
      </c>
      <c r="N193" s="133" t="s">
        <v>139</v>
      </c>
      <c r="O193" s="133" t="s">
        <v>46</v>
      </c>
      <c r="P193" s="133" t="s">
        <v>47</v>
      </c>
    </row>
    <row r="194" spans="1:16" s="75" customFormat="1" ht="155.25" customHeight="1" x14ac:dyDescent="0.2">
      <c r="A194" s="133">
        <v>58</v>
      </c>
      <c r="B194" s="133" t="s">
        <v>62</v>
      </c>
      <c r="C194" s="133" t="s">
        <v>338</v>
      </c>
      <c r="D194" s="133" t="s">
        <v>339</v>
      </c>
      <c r="E194" s="33" t="s">
        <v>343</v>
      </c>
      <c r="F194" s="133">
        <v>796</v>
      </c>
      <c r="G194" s="133" t="s">
        <v>340</v>
      </c>
      <c r="H194" s="34">
        <v>19</v>
      </c>
      <c r="I194" s="34">
        <v>25655101001</v>
      </c>
      <c r="J194" s="133" t="s">
        <v>72</v>
      </c>
      <c r="K194" s="35">
        <v>1670694.55</v>
      </c>
      <c r="L194" s="105" t="s">
        <v>341</v>
      </c>
      <c r="M194" s="106" t="s">
        <v>342</v>
      </c>
      <c r="N194" s="133" t="s">
        <v>61</v>
      </c>
      <c r="O194" s="133" t="s">
        <v>46</v>
      </c>
      <c r="P194" s="133" t="s">
        <v>47</v>
      </c>
    </row>
    <row r="195" spans="1:16" s="75" customFormat="1" ht="130.5" customHeight="1" x14ac:dyDescent="0.2">
      <c r="A195" s="133">
        <v>59</v>
      </c>
      <c r="B195" s="133" t="s">
        <v>62</v>
      </c>
      <c r="C195" s="133" t="s">
        <v>347</v>
      </c>
      <c r="D195" s="133" t="s">
        <v>348</v>
      </c>
      <c r="E195" s="33" t="s">
        <v>349</v>
      </c>
      <c r="F195" s="133" t="s">
        <v>65</v>
      </c>
      <c r="G195" s="133" t="s">
        <v>66</v>
      </c>
      <c r="H195" s="34" t="s">
        <v>60</v>
      </c>
      <c r="I195" s="34">
        <v>25701000</v>
      </c>
      <c r="J195" s="133" t="s">
        <v>36</v>
      </c>
      <c r="K195" s="35">
        <v>4169446.56</v>
      </c>
      <c r="L195" s="105" t="s">
        <v>333</v>
      </c>
      <c r="M195" s="106" t="s">
        <v>342</v>
      </c>
      <c r="N195" s="133" t="s">
        <v>61</v>
      </c>
      <c r="O195" s="133" t="s">
        <v>46</v>
      </c>
      <c r="P195" s="133" t="s">
        <v>47</v>
      </c>
    </row>
    <row r="196" spans="1:16" s="75" customFormat="1" ht="145.5" customHeight="1" x14ac:dyDescent="0.2">
      <c r="A196" s="133">
        <v>60</v>
      </c>
      <c r="B196" s="133" t="s">
        <v>62</v>
      </c>
      <c r="C196" s="133" t="s">
        <v>68</v>
      </c>
      <c r="D196" s="133" t="s">
        <v>69</v>
      </c>
      <c r="E196" s="33" t="s">
        <v>350</v>
      </c>
      <c r="F196" s="133" t="s">
        <v>65</v>
      </c>
      <c r="G196" s="133" t="s">
        <v>66</v>
      </c>
      <c r="H196" s="34" t="s">
        <v>60</v>
      </c>
      <c r="I196" s="34">
        <v>25701000</v>
      </c>
      <c r="J196" s="133" t="s">
        <v>36</v>
      </c>
      <c r="K196" s="35">
        <v>1666094.54</v>
      </c>
      <c r="L196" s="105" t="s">
        <v>333</v>
      </c>
      <c r="M196" s="106" t="s">
        <v>351</v>
      </c>
      <c r="N196" s="133" t="s">
        <v>61</v>
      </c>
      <c r="O196" s="133" t="s">
        <v>46</v>
      </c>
      <c r="P196" s="133" t="s">
        <v>47</v>
      </c>
    </row>
    <row r="197" spans="1:16" s="75" customFormat="1" ht="102.75" customHeight="1" x14ac:dyDescent="0.2">
      <c r="A197" s="133">
        <v>61</v>
      </c>
      <c r="B197" s="133" t="s">
        <v>137</v>
      </c>
      <c r="C197" s="133" t="s">
        <v>133</v>
      </c>
      <c r="D197" s="133" t="s">
        <v>134</v>
      </c>
      <c r="E197" s="33" t="s">
        <v>200</v>
      </c>
      <c r="F197" s="133">
        <v>51</v>
      </c>
      <c r="G197" s="133" t="s">
        <v>201</v>
      </c>
      <c r="H197" s="34" t="s">
        <v>60</v>
      </c>
      <c r="I197" s="34">
        <v>25000000</v>
      </c>
      <c r="J197" s="133" t="s">
        <v>52</v>
      </c>
      <c r="K197" s="35">
        <v>9000000</v>
      </c>
      <c r="L197" s="105" t="s">
        <v>354</v>
      </c>
      <c r="M197" s="106" t="s">
        <v>355</v>
      </c>
      <c r="N197" s="133" t="s">
        <v>139</v>
      </c>
      <c r="O197" s="133" t="s">
        <v>46</v>
      </c>
      <c r="P197" s="133" t="s">
        <v>47</v>
      </c>
    </row>
    <row r="198" spans="1:16" s="75" customFormat="1" ht="132.75" customHeight="1" x14ac:dyDescent="0.2">
      <c r="A198" s="133">
        <v>62</v>
      </c>
      <c r="B198" s="133" t="s">
        <v>62</v>
      </c>
      <c r="C198" s="133" t="s">
        <v>68</v>
      </c>
      <c r="D198" s="133" t="s">
        <v>69</v>
      </c>
      <c r="E198" s="33" t="s">
        <v>361</v>
      </c>
      <c r="F198" s="133" t="s">
        <v>65</v>
      </c>
      <c r="G198" s="133" t="s">
        <v>66</v>
      </c>
      <c r="H198" s="34" t="s">
        <v>60</v>
      </c>
      <c r="I198" s="34">
        <v>25714000</v>
      </c>
      <c r="J198" s="133" t="s">
        <v>71</v>
      </c>
      <c r="K198" s="35">
        <v>8462646.2100000009</v>
      </c>
      <c r="L198" s="105" t="s">
        <v>333</v>
      </c>
      <c r="M198" s="106" t="s">
        <v>351</v>
      </c>
      <c r="N198" s="133" t="s">
        <v>61</v>
      </c>
      <c r="O198" s="133" t="s">
        <v>46</v>
      </c>
      <c r="P198" s="133" t="s">
        <v>47</v>
      </c>
    </row>
    <row r="199" spans="1:16" s="75" customFormat="1" ht="102.75" customHeight="1" x14ac:dyDescent="0.2">
      <c r="A199" s="133">
        <v>63</v>
      </c>
      <c r="B199" s="133" t="s">
        <v>62</v>
      </c>
      <c r="C199" s="133" t="s">
        <v>68</v>
      </c>
      <c r="D199" s="133" t="s">
        <v>69</v>
      </c>
      <c r="E199" s="33" t="s">
        <v>362</v>
      </c>
      <c r="F199" s="133" t="s">
        <v>65</v>
      </c>
      <c r="G199" s="133" t="s">
        <v>66</v>
      </c>
      <c r="H199" s="34" t="s">
        <v>60</v>
      </c>
      <c r="I199" s="34">
        <v>25701000</v>
      </c>
      <c r="J199" s="133" t="s">
        <v>36</v>
      </c>
      <c r="K199" s="35">
        <v>1362126.24</v>
      </c>
      <c r="L199" s="105" t="s">
        <v>333</v>
      </c>
      <c r="M199" s="106" t="s">
        <v>342</v>
      </c>
      <c r="N199" s="133" t="s">
        <v>61</v>
      </c>
      <c r="O199" s="133" t="s">
        <v>46</v>
      </c>
      <c r="P199" s="133" t="s">
        <v>47</v>
      </c>
    </row>
    <row r="200" spans="1:16" s="75" customFormat="1" ht="102.75" customHeight="1" x14ac:dyDescent="0.2">
      <c r="A200" s="133">
        <v>64</v>
      </c>
      <c r="B200" s="133" t="s">
        <v>192</v>
      </c>
      <c r="C200" s="133" t="s">
        <v>95</v>
      </c>
      <c r="D200" s="133" t="s">
        <v>96</v>
      </c>
      <c r="E200" s="33" t="s">
        <v>378</v>
      </c>
      <c r="F200" s="133" t="s">
        <v>65</v>
      </c>
      <c r="G200" s="133" t="s">
        <v>66</v>
      </c>
      <c r="H200" s="34">
        <v>196.7</v>
      </c>
      <c r="I200" s="34">
        <v>25701000</v>
      </c>
      <c r="J200" s="133" t="s">
        <v>52</v>
      </c>
      <c r="K200" s="35">
        <v>727200</v>
      </c>
      <c r="L200" s="105">
        <v>46174</v>
      </c>
      <c r="M200" s="106">
        <v>46569</v>
      </c>
      <c r="N200" s="133" t="s">
        <v>139</v>
      </c>
      <c r="O200" s="133" t="s">
        <v>46</v>
      </c>
      <c r="P200" s="133" t="s">
        <v>47</v>
      </c>
    </row>
    <row r="201" spans="1:16" s="75" customFormat="1" ht="66.75" customHeight="1" x14ac:dyDescent="0.2">
      <c r="A201" s="133">
        <v>65</v>
      </c>
      <c r="B201" s="133" t="s">
        <v>377</v>
      </c>
      <c r="C201" s="133" t="s">
        <v>329</v>
      </c>
      <c r="D201" s="133" t="s">
        <v>330</v>
      </c>
      <c r="E201" s="33" t="s">
        <v>379</v>
      </c>
      <c r="F201" s="133" t="s">
        <v>109</v>
      </c>
      <c r="G201" s="133" t="s">
        <v>35</v>
      </c>
      <c r="H201" s="34" t="s">
        <v>332</v>
      </c>
      <c r="I201" s="34">
        <v>25703000001</v>
      </c>
      <c r="J201" s="133" t="s">
        <v>67</v>
      </c>
      <c r="K201" s="35">
        <v>1500000</v>
      </c>
      <c r="L201" s="105">
        <v>46174</v>
      </c>
      <c r="M201" s="106">
        <v>46600</v>
      </c>
      <c r="N201" s="133" t="s">
        <v>139</v>
      </c>
      <c r="O201" s="133" t="s">
        <v>46</v>
      </c>
      <c r="P201" s="133" t="s">
        <v>47</v>
      </c>
    </row>
    <row r="202" spans="1:16" s="75" customFormat="1" ht="146.25" customHeight="1" x14ac:dyDescent="0.2">
      <c r="A202" s="133">
        <v>66</v>
      </c>
      <c r="B202" s="133" t="s">
        <v>62</v>
      </c>
      <c r="C202" s="133" t="s">
        <v>87</v>
      </c>
      <c r="D202" s="133" t="s">
        <v>381</v>
      </c>
      <c r="E202" s="33" t="s">
        <v>382</v>
      </c>
      <c r="F202" s="133" t="s">
        <v>383</v>
      </c>
      <c r="G202" s="133" t="s">
        <v>384</v>
      </c>
      <c r="H202" s="34">
        <v>21</v>
      </c>
      <c r="I202" s="34">
        <v>25714000</v>
      </c>
      <c r="J202" s="133" t="s">
        <v>71</v>
      </c>
      <c r="K202" s="35">
        <v>999680.31</v>
      </c>
      <c r="L202" s="105" t="s">
        <v>380</v>
      </c>
      <c r="M202" s="106" t="s">
        <v>147</v>
      </c>
      <c r="N202" s="133" t="s">
        <v>61</v>
      </c>
      <c r="O202" s="133" t="s">
        <v>46</v>
      </c>
      <c r="P202" s="133" t="s">
        <v>47</v>
      </c>
    </row>
    <row r="203" spans="1:16" s="75" customFormat="1" ht="123" customHeight="1" x14ac:dyDescent="0.2">
      <c r="A203" s="133">
        <v>67</v>
      </c>
      <c r="B203" s="133" t="s">
        <v>62</v>
      </c>
      <c r="C203" s="133" t="s">
        <v>385</v>
      </c>
      <c r="D203" s="133" t="s">
        <v>386</v>
      </c>
      <c r="E203" s="33" t="s">
        <v>387</v>
      </c>
      <c r="F203" s="133" t="s">
        <v>388</v>
      </c>
      <c r="G203" s="133" t="s">
        <v>66</v>
      </c>
      <c r="H203" s="34" t="s">
        <v>60</v>
      </c>
      <c r="I203" s="34">
        <v>25529000101</v>
      </c>
      <c r="J203" s="133" t="s">
        <v>389</v>
      </c>
      <c r="K203" s="35">
        <v>2435799.77</v>
      </c>
      <c r="L203" s="105">
        <v>46174</v>
      </c>
      <c r="M203" s="106">
        <v>46235</v>
      </c>
      <c r="N203" s="133" t="s">
        <v>61</v>
      </c>
      <c r="O203" s="133" t="s">
        <v>46</v>
      </c>
      <c r="P203" s="133" t="s">
        <v>47</v>
      </c>
    </row>
    <row r="204" spans="1:16" ht="18.75" x14ac:dyDescent="0.2">
      <c r="A204" s="59"/>
      <c r="B204" s="13"/>
      <c r="C204" s="13"/>
      <c r="D204" s="15"/>
      <c r="E204" s="59"/>
      <c r="F204" s="15"/>
      <c r="G204" s="59"/>
      <c r="H204" s="18"/>
      <c r="I204" s="31"/>
      <c r="J204" s="15"/>
      <c r="K204" s="67"/>
      <c r="L204" s="60"/>
      <c r="M204" s="60"/>
      <c r="N204" s="59"/>
      <c r="O204" s="59"/>
      <c r="P204" s="21"/>
    </row>
    <row r="205" spans="1:16" s="5" customFormat="1" ht="23.25" x14ac:dyDescent="0.2">
      <c r="A205" s="168" t="s">
        <v>157</v>
      </c>
      <c r="B205" s="168"/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</row>
    <row r="206" spans="1:16" x14ac:dyDescent="0.2">
      <c r="A206" s="5"/>
      <c r="B206" s="5"/>
      <c r="C206" s="5"/>
      <c r="D206" s="5"/>
      <c r="E206" s="5"/>
      <c r="F206" s="5"/>
      <c r="G206" s="5"/>
    </row>
    <row r="207" spans="1:16" ht="15.75" x14ac:dyDescent="0.2">
      <c r="A207" s="169" t="s">
        <v>0</v>
      </c>
      <c r="B207" s="169" t="s">
        <v>26</v>
      </c>
      <c r="C207" s="169" t="s">
        <v>30</v>
      </c>
      <c r="D207" s="169" t="s">
        <v>31</v>
      </c>
      <c r="E207" s="169" t="s">
        <v>1</v>
      </c>
      <c r="F207" s="169"/>
      <c r="G207" s="169"/>
      <c r="H207" s="169"/>
      <c r="I207" s="169"/>
      <c r="J207" s="169"/>
      <c r="K207" s="169"/>
      <c r="L207" s="169"/>
      <c r="M207" s="169"/>
      <c r="N207" s="169" t="s">
        <v>14</v>
      </c>
      <c r="O207" s="169" t="s">
        <v>9</v>
      </c>
      <c r="P207" s="169" t="s">
        <v>15</v>
      </c>
    </row>
    <row r="208" spans="1:16" ht="15.75" x14ac:dyDescent="0.2">
      <c r="A208" s="169"/>
      <c r="B208" s="169"/>
      <c r="C208" s="169"/>
      <c r="D208" s="169"/>
      <c r="E208" s="169" t="s">
        <v>2</v>
      </c>
      <c r="F208" s="169" t="s">
        <v>3</v>
      </c>
      <c r="G208" s="169"/>
      <c r="H208" s="169" t="s">
        <v>11</v>
      </c>
      <c r="I208" s="169" t="s">
        <v>5</v>
      </c>
      <c r="J208" s="169"/>
      <c r="K208" s="170" t="s">
        <v>6</v>
      </c>
      <c r="L208" s="169" t="s">
        <v>7</v>
      </c>
      <c r="M208" s="169"/>
      <c r="N208" s="169"/>
      <c r="O208" s="169"/>
      <c r="P208" s="169"/>
    </row>
    <row r="209" spans="1:16" ht="110.25" x14ac:dyDescent="0.2">
      <c r="A209" s="169"/>
      <c r="B209" s="169"/>
      <c r="C209" s="169"/>
      <c r="D209" s="169"/>
      <c r="E209" s="169"/>
      <c r="F209" s="94" t="s">
        <v>13</v>
      </c>
      <c r="G209" s="94" t="s">
        <v>4</v>
      </c>
      <c r="H209" s="169"/>
      <c r="I209" s="94" t="s">
        <v>27</v>
      </c>
      <c r="J209" s="94" t="s">
        <v>4</v>
      </c>
      <c r="K209" s="170"/>
      <c r="L209" s="94" t="s">
        <v>12</v>
      </c>
      <c r="M209" s="94" t="s">
        <v>8</v>
      </c>
      <c r="N209" s="169"/>
      <c r="O209" s="94" t="s">
        <v>10</v>
      </c>
      <c r="P209" s="169"/>
    </row>
    <row r="210" spans="1:16" ht="15.75" x14ac:dyDescent="0.2">
      <c r="A210" s="94">
        <v>1</v>
      </c>
      <c r="B210" s="94">
        <v>2</v>
      </c>
      <c r="C210" s="94">
        <v>3</v>
      </c>
      <c r="D210" s="94">
        <v>4</v>
      </c>
      <c r="E210" s="94">
        <v>5</v>
      </c>
      <c r="F210" s="94">
        <v>6</v>
      </c>
      <c r="G210" s="94">
        <v>7</v>
      </c>
      <c r="H210" s="94">
        <v>8</v>
      </c>
      <c r="I210" s="94">
        <v>9</v>
      </c>
      <c r="J210" s="94">
        <v>10</v>
      </c>
      <c r="K210" s="94">
        <v>11</v>
      </c>
      <c r="L210" s="94">
        <v>12</v>
      </c>
      <c r="M210" s="94">
        <v>13</v>
      </c>
      <c r="N210" s="94">
        <v>14</v>
      </c>
      <c r="O210" s="94">
        <v>15</v>
      </c>
      <c r="P210" s="94">
        <v>16</v>
      </c>
    </row>
    <row r="211" spans="1:16" ht="56.25" x14ac:dyDescent="0.2">
      <c r="A211" s="28">
        <v>1</v>
      </c>
      <c r="B211" s="28" t="s">
        <v>137</v>
      </c>
      <c r="C211" s="28" t="s">
        <v>133</v>
      </c>
      <c r="D211" s="28" t="s">
        <v>134</v>
      </c>
      <c r="E211" s="28" t="s">
        <v>169</v>
      </c>
      <c r="F211" s="28">
        <v>355</v>
      </c>
      <c r="G211" s="28" t="s">
        <v>138</v>
      </c>
      <c r="H211" s="29" t="s">
        <v>60</v>
      </c>
      <c r="I211" s="29">
        <v>25000000</v>
      </c>
      <c r="J211" s="28" t="s">
        <v>52</v>
      </c>
      <c r="K211" s="30">
        <v>1500000</v>
      </c>
      <c r="L211" s="108">
        <v>46447</v>
      </c>
      <c r="M211" s="108">
        <v>46813</v>
      </c>
      <c r="N211" s="28" t="s">
        <v>61</v>
      </c>
      <c r="O211" s="28" t="s">
        <v>46</v>
      </c>
      <c r="P211" s="28" t="s">
        <v>47</v>
      </c>
    </row>
    <row r="212" spans="1:16" ht="56.25" x14ac:dyDescent="0.2">
      <c r="A212" s="28">
        <f>A211+1</f>
        <v>2</v>
      </c>
      <c r="B212" s="28" t="s">
        <v>140</v>
      </c>
      <c r="C212" s="28" t="s">
        <v>133</v>
      </c>
      <c r="D212" s="28" t="s">
        <v>134</v>
      </c>
      <c r="E212" s="28" t="s">
        <v>199</v>
      </c>
      <c r="F212" s="28">
        <v>355</v>
      </c>
      <c r="G212" s="28" t="s">
        <v>138</v>
      </c>
      <c r="H212" s="29" t="s">
        <v>60</v>
      </c>
      <c r="I212" s="29">
        <v>25000000</v>
      </c>
      <c r="J212" s="28" t="s">
        <v>52</v>
      </c>
      <c r="K212" s="30">
        <v>9500000</v>
      </c>
      <c r="L212" s="109">
        <v>46419</v>
      </c>
      <c r="M212" s="109">
        <v>46784</v>
      </c>
      <c r="N212" s="28" t="s">
        <v>61</v>
      </c>
      <c r="O212" s="28" t="s">
        <v>46</v>
      </c>
      <c r="P212" s="28" t="s">
        <v>47</v>
      </c>
    </row>
    <row r="213" spans="1:16" ht="56.25" x14ac:dyDescent="0.2">
      <c r="A213" s="28">
        <f t="shared" ref="A213:A240" si="3">A212+1</f>
        <v>3</v>
      </c>
      <c r="B213" s="28" t="s">
        <v>140</v>
      </c>
      <c r="C213" s="28" t="s">
        <v>129</v>
      </c>
      <c r="D213" s="28" t="s">
        <v>130</v>
      </c>
      <c r="E213" s="28" t="s">
        <v>156</v>
      </c>
      <c r="F213" s="28">
        <v>796</v>
      </c>
      <c r="G213" s="28" t="s">
        <v>35</v>
      </c>
      <c r="H213" s="29">
        <v>11150</v>
      </c>
      <c r="I213" s="29">
        <v>25701000</v>
      </c>
      <c r="J213" s="28" t="s">
        <v>36</v>
      </c>
      <c r="K213" s="30">
        <v>920000</v>
      </c>
      <c r="L213" s="108">
        <v>46569</v>
      </c>
      <c r="M213" s="108">
        <v>46692</v>
      </c>
      <c r="N213" s="28" t="s">
        <v>61</v>
      </c>
      <c r="O213" s="28" t="s">
        <v>46</v>
      </c>
      <c r="P213" s="28" t="s">
        <v>47</v>
      </c>
    </row>
    <row r="214" spans="1:16" ht="93.75" x14ac:dyDescent="0.2">
      <c r="A214" s="28">
        <f t="shared" si="3"/>
        <v>4</v>
      </c>
      <c r="B214" s="28" t="s">
        <v>140</v>
      </c>
      <c r="C214" s="28" t="s">
        <v>133</v>
      </c>
      <c r="D214" s="28" t="s">
        <v>134</v>
      </c>
      <c r="E214" s="28" t="s">
        <v>200</v>
      </c>
      <c r="F214" s="28">
        <v>51</v>
      </c>
      <c r="G214" s="28" t="s">
        <v>201</v>
      </c>
      <c r="H214" s="29" t="s">
        <v>60</v>
      </c>
      <c r="I214" s="29">
        <v>25000000</v>
      </c>
      <c r="J214" s="28" t="s">
        <v>52</v>
      </c>
      <c r="K214" s="30">
        <v>9000000</v>
      </c>
      <c r="L214" s="109">
        <v>46419</v>
      </c>
      <c r="M214" s="109">
        <v>46784</v>
      </c>
      <c r="N214" s="28" t="s">
        <v>61</v>
      </c>
      <c r="O214" s="28" t="s">
        <v>46</v>
      </c>
      <c r="P214" s="28" t="s">
        <v>47</v>
      </c>
    </row>
    <row r="215" spans="1:16" ht="93.75" x14ac:dyDescent="0.2">
      <c r="A215" s="28">
        <f t="shared" si="3"/>
        <v>5</v>
      </c>
      <c r="B215" s="28" t="s">
        <v>140</v>
      </c>
      <c r="C215" s="28" t="s">
        <v>101</v>
      </c>
      <c r="D215" s="28" t="s">
        <v>135</v>
      </c>
      <c r="E215" s="28" t="s">
        <v>186</v>
      </c>
      <c r="F215" s="28">
        <v>796</v>
      </c>
      <c r="G215" s="28" t="s">
        <v>35</v>
      </c>
      <c r="H215" s="110">
        <v>5000</v>
      </c>
      <c r="I215" s="29">
        <v>25701000</v>
      </c>
      <c r="J215" s="28" t="s">
        <v>36</v>
      </c>
      <c r="K215" s="30">
        <v>300000</v>
      </c>
      <c r="L215" s="108">
        <v>46419</v>
      </c>
      <c r="M215" s="109">
        <v>46722</v>
      </c>
      <c r="N215" s="28" t="s">
        <v>61</v>
      </c>
      <c r="O215" s="28" t="s">
        <v>46</v>
      </c>
      <c r="P215" s="28" t="s">
        <v>47</v>
      </c>
    </row>
    <row r="216" spans="1:16" ht="56.25" x14ac:dyDescent="0.2">
      <c r="A216" s="28">
        <f t="shared" si="3"/>
        <v>6</v>
      </c>
      <c r="B216" s="28" t="s">
        <v>57</v>
      </c>
      <c r="C216" s="27" t="s">
        <v>92</v>
      </c>
      <c r="D216" s="27" t="s">
        <v>93</v>
      </c>
      <c r="E216" s="81" t="s">
        <v>94</v>
      </c>
      <c r="F216" s="28">
        <v>796</v>
      </c>
      <c r="G216" s="28" t="s">
        <v>35</v>
      </c>
      <c r="H216" s="29" t="s">
        <v>91</v>
      </c>
      <c r="I216" s="29">
        <v>25000000</v>
      </c>
      <c r="J216" s="28" t="s">
        <v>52</v>
      </c>
      <c r="K216" s="30">
        <v>4540000</v>
      </c>
      <c r="L216" s="109">
        <v>46539</v>
      </c>
      <c r="M216" s="109">
        <v>46935</v>
      </c>
      <c r="N216" s="28" t="s">
        <v>61</v>
      </c>
      <c r="O216" s="28" t="s">
        <v>46</v>
      </c>
      <c r="P216" s="28" t="s">
        <v>47</v>
      </c>
    </row>
    <row r="217" spans="1:16" ht="93.75" x14ac:dyDescent="0.2">
      <c r="A217" s="28">
        <f t="shared" si="3"/>
        <v>7</v>
      </c>
      <c r="B217" s="28" t="s">
        <v>57</v>
      </c>
      <c r="C217" s="27" t="s">
        <v>92</v>
      </c>
      <c r="D217" s="27" t="s">
        <v>93</v>
      </c>
      <c r="E217" s="81" t="s">
        <v>170</v>
      </c>
      <c r="F217" s="28">
        <v>796</v>
      </c>
      <c r="G217" s="28" t="s">
        <v>35</v>
      </c>
      <c r="H217" s="29" t="s">
        <v>60</v>
      </c>
      <c r="I217" s="29">
        <v>25701000</v>
      </c>
      <c r="J217" s="28" t="s">
        <v>36</v>
      </c>
      <c r="K217" s="30">
        <v>2500000</v>
      </c>
      <c r="L217" s="109">
        <v>46508</v>
      </c>
      <c r="M217" s="109">
        <v>46905</v>
      </c>
      <c r="N217" s="28" t="s">
        <v>61</v>
      </c>
      <c r="O217" s="28" t="s">
        <v>46</v>
      </c>
      <c r="P217" s="28" t="s">
        <v>47</v>
      </c>
    </row>
    <row r="218" spans="1:16" ht="56.25" x14ac:dyDescent="0.2">
      <c r="A218" s="28">
        <f t="shared" si="3"/>
        <v>8</v>
      </c>
      <c r="B218" s="28" t="s">
        <v>57</v>
      </c>
      <c r="C218" s="27" t="s">
        <v>58</v>
      </c>
      <c r="D218" s="27" t="s">
        <v>59</v>
      </c>
      <c r="E218" s="81" t="s">
        <v>148</v>
      </c>
      <c r="F218" s="28">
        <v>796</v>
      </c>
      <c r="G218" s="28" t="s">
        <v>35</v>
      </c>
      <c r="H218" s="29" t="s">
        <v>60</v>
      </c>
      <c r="I218" s="29">
        <v>25701000</v>
      </c>
      <c r="J218" s="28" t="s">
        <v>36</v>
      </c>
      <c r="K218" s="30">
        <v>3500000</v>
      </c>
      <c r="L218" s="109">
        <v>46478</v>
      </c>
      <c r="M218" s="109">
        <v>46874</v>
      </c>
      <c r="N218" s="28" t="s">
        <v>61</v>
      </c>
      <c r="O218" s="28" t="s">
        <v>46</v>
      </c>
      <c r="P218" s="28" t="s">
        <v>47</v>
      </c>
    </row>
    <row r="219" spans="1:16" ht="75" x14ac:dyDescent="0.2">
      <c r="A219" s="28">
        <f t="shared" si="3"/>
        <v>9</v>
      </c>
      <c r="B219" s="28" t="s">
        <v>62</v>
      </c>
      <c r="C219" s="27" t="s">
        <v>68</v>
      </c>
      <c r="D219" s="27" t="s">
        <v>69</v>
      </c>
      <c r="E219" s="81" t="s">
        <v>223</v>
      </c>
      <c r="F219" s="28" t="s">
        <v>65</v>
      </c>
      <c r="G219" s="27" t="s">
        <v>66</v>
      </c>
      <c r="H219" s="27" t="s">
        <v>60</v>
      </c>
      <c r="I219" s="28">
        <v>25703000001</v>
      </c>
      <c r="J219" s="28" t="s">
        <v>67</v>
      </c>
      <c r="K219" s="30">
        <v>2500000</v>
      </c>
      <c r="L219" s="109">
        <v>46419</v>
      </c>
      <c r="M219" s="109">
        <v>46539</v>
      </c>
      <c r="N219" s="28" t="s">
        <v>61</v>
      </c>
      <c r="O219" s="27" t="s">
        <v>46</v>
      </c>
      <c r="P219" s="27" t="s">
        <v>47</v>
      </c>
    </row>
    <row r="220" spans="1:16" s="3" customFormat="1" ht="56.25" x14ac:dyDescent="0.2">
      <c r="A220" s="28">
        <f t="shared" si="3"/>
        <v>10</v>
      </c>
      <c r="B220" s="28" t="s">
        <v>62</v>
      </c>
      <c r="C220" s="27" t="s">
        <v>68</v>
      </c>
      <c r="D220" s="27" t="s">
        <v>69</v>
      </c>
      <c r="E220" s="81" t="s">
        <v>224</v>
      </c>
      <c r="F220" s="28" t="s">
        <v>65</v>
      </c>
      <c r="G220" s="27" t="s">
        <v>66</v>
      </c>
      <c r="H220" s="27" t="s">
        <v>60</v>
      </c>
      <c r="I220" s="28">
        <v>25703000001</v>
      </c>
      <c r="J220" s="28" t="s">
        <v>67</v>
      </c>
      <c r="K220" s="30">
        <v>9500000</v>
      </c>
      <c r="L220" s="109">
        <v>46508</v>
      </c>
      <c r="M220" s="109">
        <v>46631</v>
      </c>
      <c r="N220" s="28" t="s">
        <v>61</v>
      </c>
      <c r="O220" s="27" t="s">
        <v>46</v>
      </c>
      <c r="P220" s="27" t="s">
        <v>47</v>
      </c>
    </row>
    <row r="221" spans="1:16" s="3" customFormat="1" ht="75" x14ac:dyDescent="0.2">
      <c r="A221" s="28">
        <f t="shared" si="3"/>
        <v>11</v>
      </c>
      <c r="B221" s="28" t="s">
        <v>62</v>
      </c>
      <c r="C221" s="27" t="s">
        <v>68</v>
      </c>
      <c r="D221" s="27" t="s">
        <v>69</v>
      </c>
      <c r="E221" s="81" t="s">
        <v>225</v>
      </c>
      <c r="F221" s="28" t="s">
        <v>65</v>
      </c>
      <c r="G221" s="28" t="s">
        <v>66</v>
      </c>
      <c r="H221" s="29" t="s">
        <v>60</v>
      </c>
      <c r="I221" s="29">
        <v>25745000001</v>
      </c>
      <c r="J221" s="28" t="s">
        <v>155</v>
      </c>
      <c r="K221" s="30">
        <v>4000000</v>
      </c>
      <c r="L221" s="109">
        <v>46631</v>
      </c>
      <c r="M221" s="109">
        <v>46692</v>
      </c>
      <c r="N221" s="27" t="s">
        <v>61</v>
      </c>
      <c r="O221" s="28" t="s">
        <v>46</v>
      </c>
      <c r="P221" s="28" t="s">
        <v>47</v>
      </c>
    </row>
    <row r="222" spans="1:16" s="3" customFormat="1" ht="150" x14ac:dyDescent="0.2">
      <c r="A222" s="28">
        <f t="shared" si="3"/>
        <v>12</v>
      </c>
      <c r="B222" s="28" t="s">
        <v>62</v>
      </c>
      <c r="C222" s="28" t="s">
        <v>87</v>
      </c>
      <c r="D222" s="28" t="s">
        <v>88</v>
      </c>
      <c r="E222" s="81" t="s">
        <v>244</v>
      </c>
      <c r="F222" s="28" t="s">
        <v>65</v>
      </c>
      <c r="G222" s="27" t="s">
        <v>66</v>
      </c>
      <c r="H222" s="27">
        <v>189.1</v>
      </c>
      <c r="I222" s="29">
        <v>25622151051</v>
      </c>
      <c r="J222" s="28" t="s">
        <v>245</v>
      </c>
      <c r="K222" s="30">
        <v>1220000</v>
      </c>
      <c r="L222" s="109">
        <v>46508</v>
      </c>
      <c r="M222" s="109">
        <v>46539</v>
      </c>
      <c r="N222" s="28" t="s">
        <v>61</v>
      </c>
      <c r="O222" s="27" t="s">
        <v>46</v>
      </c>
      <c r="P222" s="27" t="s">
        <v>47</v>
      </c>
    </row>
    <row r="223" spans="1:16" s="3" customFormat="1" ht="112.5" x14ac:dyDescent="0.2">
      <c r="A223" s="28">
        <f t="shared" si="3"/>
        <v>13</v>
      </c>
      <c r="B223" s="28" t="s">
        <v>62</v>
      </c>
      <c r="C223" s="28" t="s">
        <v>87</v>
      </c>
      <c r="D223" s="28" t="s">
        <v>88</v>
      </c>
      <c r="E223" s="81" t="s">
        <v>246</v>
      </c>
      <c r="F223" s="28" t="s">
        <v>65</v>
      </c>
      <c r="G223" s="27" t="s">
        <v>66</v>
      </c>
      <c r="H223" s="27">
        <v>149.4</v>
      </c>
      <c r="I223" s="29">
        <v>25618151051</v>
      </c>
      <c r="J223" s="28" t="s">
        <v>247</v>
      </c>
      <c r="K223" s="30">
        <v>1464000</v>
      </c>
      <c r="L223" s="109">
        <v>46478</v>
      </c>
      <c r="M223" s="109">
        <v>46508</v>
      </c>
      <c r="N223" s="28" t="s">
        <v>61</v>
      </c>
      <c r="O223" s="27" t="s">
        <v>46</v>
      </c>
      <c r="P223" s="27" t="s">
        <v>47</v>
      </c>
    </row>
    <row r="224" spans="1:16" s="3" customFormat="1" ht="150" x14ac:dyDescent="0.2">
      <c r="A224" s="28">
        <f t="shared" si="3"/>
        <v>14</v>
      </c>
      <c r="B224" s="28" t="s">
        <v>62</v>
      </c>
      <c r="C224" s="28" t="s">
        <v>87</v>
      </c>
      <c r="D224" s="28" t="s">
        <v>88</v>
      </c>
      <c r="E224" s="81" t="s">
        <v>248</v>
      </c>
      <c r="F224" s="28" t="s">
        <v>65</v>
      </c>
      <c r="G224" s="27" t="s">
        <v>66</v>
      </c>
      <c r="H224" s="27">
        <v>180.9</v>
      </c>
      <c r="I224" s="29">
        <v>25604437101</v>
      </c>
      <c r="J224" s="28" t="s">
        <v>249</v>
      </c>
      <c r="K224" s="30">
        <v>1220000</v>
      </c>
      <c r="L224" s="109">
        <v>46539</v>
      </c>
      <c r="M224" s="109">
        <v>46569</v>
      </c>
      <c r="N224" s="28" t="s">
        <v>61</v>
      </c>
      <c r="O224" s="27" t="s">
        <v>46</v>
      </c>
      <c r="P224" s="27" t="s">
        <v>47</v>
      </c>
    </row>
    <row r="225" spans="1:16" s="3" customFormat="1" ht="150" x14ac:dyDescent="0.2">
      <c r="A225" s="28">
        <f t="shared" si="3"/>
        <v>15</v>
      </c>
      <c r="B225" s="28" t="s">
        <v>62</v>
      </c>
      <c r="C225" s="28" t="s">
        <v>87</v>
      </c>
      <c r="D225" s="28" t="s">
        <v>88</v>
      </c>
      <c r="E225" s="81" t="s">
        <v>250</v>
      </c>
      <c r="F225" s="28" t="s">
        <v>65</v>
      </c>
      <c r="G225" s="27" t="s">
        <v>66</v>
      </c>
      <c r="H225" s="27">
        <v>180.9</v>
      </c>
      <c r="I225" s="29">
        <v>25250551000</v>
      </c>
      <c r="J225" s="28" t="s">
        <v>251</v>
      </c>
      <c r="K225" s="30">
        <v>1220000</v>
      </c>
      <c r="L225" s="109">
        <v>46539</v>
      </c>
      <c r="M225" s="109">
        <v>46569</v>
      </c>
      <c r="N225" s="28" t="s">
        <v>61</v>
      </c>
      <c r="O225" s="27" t="s">
        <v>46</v>
      </c>
      <c r="P225" s="27" t="s">
        <v>47</v>
      </c>
    </row>
    <row r="226" spans="1:16" s="3" customFormat="1" ht="123.75" customHeight="1" x14ac:dyDescent="0.2">
      <c r="A226" s="28">
        <f t="shared" si="3"/>
        <v>16</v>
      </c>
      <c r="B226" s="28" t="s">
        <v>62</v>
      </c>
      <c r="C226" s="28" t="s">
        <v>63</v>
      </c>
      <c r="D226" s="28" t="s">
        <v>64</v>
      </c>
      <c r="E226" s="81" t="s">
        <v>346</v>
      </c>
      <c r="F226" s="28" t="s">
        <v>65</v>
      </c>
      <c r="G226" s="28" t="s">
        <v>66</v>
      </c>
      <c r="H226" s="29" t="s">
        <v>60</v>
      </c>
      <c r="I226" s="29">
        <v>25606151051</v>
      </c>
      <c r="J226" s="28" t="s">
        <v>252</v>
      </c>
      <c r="K226" s="30">
        <v>9760000</v>
      </c>
      <c r="L226" s="109">
        <v>46508</v>
      </c>
      <c r="M226" s="109">
        <v>46631</v>
      </c>
      <c r="N226" s="27" t="s">
        <v>61</v>
      </c>
      <c r="O226" s="28" t="s">
        <v>46</v>
      </c>
      <c r="P226" s="28" t="s">
        <v>47</v>
      </c>
    </row>
    <row r="227" spans="1:16" s="3" customFormat="1" ht="93.75" x14ac:dyDescent="0.2">
      <c r="A227" s="28">
        <f t="shared" si="3"/>
        <v>17</v>
      </c>
      <c r="B227" s="28" t="s">
        <v>62</v>
      </c>
      <c r="C227" s="27" t="s">
        <v>63</v>
      </c>
      <c r="D227" s="27" t="s">
        <v>64</v>
      </c>
      <c r="E227" s="81" t="s">
        <v>253</v>
      </c>
      <c r="F227" s="28" t="s">
        <v>65</v>
      </c>
      <c r="G227" s="28" t="s">
        <v>66</v>
      </c>
      <c r="H227" s="29">
        <v>1350</v>
      </c>
      <c r="I227" s="29">
        <v>25703000001</v>
      </c>
      <c r="J227" s="28" t="s">
        <v>67</v>
      </c>
      <c r="K227" s="30">
        <v>5032500</v>
      </c>
      <c r="L227" s="109">
        <v>46508</v>
      </c>
      <c r="M227" s="109">
        <v>46569</v>
      </c>
      <c r="N227" s="27" t="s">
        <v>61</v>
      </c>
      <c r="O227" s="28" t="s">
        <v>46</v>
      </c>
      <c r="P227" s="28" t="s">
        <v>47</v>
      </c>
    </row>
    <row r="228" spans="1:16" s="3" customFormat="1" ht="93.75" x14ac:dyDescent="0.2">
      <c r="A228" s="28">
        <f t="shared" si="3"/>
        <v>18</v>
      </c>
      <c r="B228" s="28" t="s">
        <v>192</v>
      </c>
      <c r="C228" s="27" t="s">
        <v>95</v>
      </c>
      <c r="D228" s="27" t="s">
        <v>96</v>
      </c>
      <c r="E228" s="81" t="s">
        <v>161</v>
      </c>
      <c r="F228" s="28" t="s">
        <v>65</v>
      </c>
      <c r="G228" s="28" t="s">
        <v>66</v>
      </c>
      <c r="H228" s="29">
        <f>12*1760</f>
        <v>21120</v>
      </c>
      <c r="I228" s="29">
        <v>25714000</v>
      </c>
      <c r="J228" s="28" t="s">
        <v>71</v>
      </c>
      <c r="K228" s="30">
        <f>1.06*1152000</f>
        <v>1221120</v>
      </c>
      <c r="L228" s="108">
        <v>46569</v>
      </c>
      <c r="M228" s="108">
        <v>46997</v>
      </c>
      <c r="N228" s="28" t="s">
        <v>139</v>
      </c>
      <c r="O228" s="28" t="s">
        <v>46</v>
      </c>
      <c r="P228" s="28" t="s">
        <v>47</v>
      </c>
    </row>
    <row r="229" spans="1:16" s="3" customFormat="1" ht="112.5" x14ac:dyDescent="0.2">
      <c r="A229" s="28">
        <f t="shared" si="3"/>
        <v>19</v>
      </c>
      <c r="B229" s="28" t="s">
        <v>192</v>
      </c>
      <c r="C229" s="27" t="s">
        <v>95</v>
      </c>
      <c r="D229" s="27" t="s">
        <v>96</v>
      </c>
      <c r="E229" s="81" t="s">
        <v>162</v>
      </c>
      <c r="F229" s="28" t="s">
        <v>65</v>
      </c>
      <c r="G229" s="28" t="s">
        <v>66</v>
      </c>
      <c r="H229" s="29">
        <f>12*1515</f>
        <v>18180</v>
      </c>
      <c r="I229" s="29">
        <v>25701000</v>
      </c>
      <c r="J229" s="28" t="s">
        <v>36</v>
      </c>
      <c r="K229" s="30">
        <f>1.06*1105000</f>
        <v>1171300</v>
      </c>
      <c r="L229" s="108">
        <v>46569</v>
      </c>
      <c r="M229" s="108">
        <v>46997</v>
      </c>
      <c r="N229" s="28" t="s">
        <v>139</v>
      </c>
      <c r="O229" s="28" t="s">
        <v>46</v>
      </c>
      <c r="P229" s="28" t="s">
        <v>47</v>
      </c>
    </row>
    <row r="230" spans="1:16" s="3" customFormat="1" ht="112.5" x14ac:dyDescent="0.2">
      <c r="A230" s="28">
        <f t="shared" si="3"/>
        <v>20</v>
      </c>
      <c r="B230" s="28" t="s">
        <v>192</v>
      </c>
      <c r="C230" s="27" t="s">
        <v>95</v>
      </c>
      <c r="D230" s="27" t="s">
        <v>96</v>
      </c>
      <c r="E230" s="81" t="s">
        <v>163</v>
      </c>
      <c r="F230" s="28" t="s">
        <v>65</v>
      </c>
      <c r="G230" s="28" t="s">
        <v>66</v>
      </c>
      <c r="H230" s="29">
        <f>12*1261</f>
        <v>15132</v>
      </c>
      <c r="I230" s="29">
        <v>25701000</v>
      </c>
      <c r="J230" s="28" t="s">
        <v>36</v>
      </c>
      <c r="K230" s="30">
        <f>1.06*1060000</f>
        <v>1123600</v>
      </c>
      <c r="L230" s="108">
        <v>46569</v>
      </c>
      <c r="M230" s="108">
        <v>46997</v>
      </c>
      <c r="N230" s="28" t="s">
        <v>139</v>
      </c>
      <c r="O230" s="28" t="s">
        <v>46</v>
      </c>
      <c r="P230" s="28" t="s">
        <v>47</v>
      </c>
    </row>
    <row r="231" spans="1:16" s="3" customFormat="1" ht="131.25" x14ac:dyDescent="0.2">
      <c r="A231" s="28">
        <f t="shared" si="3"/>
        <v>21</v>
      </c>
      <c r="B231" s="28" t="s">
        <v>192</v>
      </c>
      <c r="C231" s="27" t="s">
        <v>95</v>
      </c>
      <c r="D231" s="27" t="s">
        <v>96</v>
      </c>
      <c r="E231" s="81" t="s">
        <v>164</v>
      </c>
      <c r="F231" s="28" t="s">
        <v>65</v>
      </c>
      <c r="G231" s="28" t="s">
        <v>66</v>
      </c>
      <c r="H231" s="29">
        <f>12*1312</f>
        <v>15744</v>
      </c>
      <c r="I231" s="29">
        <v>25714000</v>
      </c>
      <c r="J231" s="28" t="s">
        <v>99</v>
      </c>
      <c r="K231" s="30">
        <f>1.06*1070000</f>
        <v>1134200</v>
      </c>
      <c r="L231" s="108">
        <v>46569</v>
      </c>
      <c r="M231" s="108">
        <v>46997</v>
      </c>
      <c r="N231" s="28" t="s">
        <v>139</v>
      </c>
      <c r="O231" s="28" t="s">
        <v>46</v>
      </c>
      <c r="P231" s="28" t="s">
        <v>47</v>
      </c>
    </row>
    <row r="232" spans="1:16" s="3" customFormat="1" ht="112.5" x14ac:dyDescent="0.2">
      <c r="A232" s="28">
        <f t="shared" si="3"/>
        <v>22</v>
      </c>
      <c r="B232" s="28" t="s">
        <v>192</v>
      </c>
      <c r="C232" s="27" t="s">
        <v>95</v>
      </c>
      <c r="D232" s="27" t="s">
        <v>96</v>
      </c>
      <c r="E232" s="81" t="s">
        <v>165</v>
      </c>
      <c r="F232" s="28" t="s">
        <v>65</v>
      </c>
      <c r="G232" s="28" t="s">
        <v>66</v>
      </c>
      <c r="H232" s="29">
        <f>12*633</f>
        <v>7596</v>
      </c>
      <c r="I232" s="29">
        <v>25732000</v>
      </c>
      <c r="J232" s="28" t="s">
        <v>166</v>
      </c>
      <c r="K232" s="30">
        <f>1.06*510000</f>
        <v>540600</v>
      </c>
      <c r="L232" s="108">
        <v>46569</v>
      </c>
      <c r="M232" s="108">
        <v>46997</v>
      </c>
      <c r="N232" s="28" t="s">
        <v>139</v>
      </c>
      <c r="O232" s="28" t="s">
        <v>46</v>
      </c>
      <c r="P232" s="28" t="s">
        <v>47</v>
      </c>
    </row>
    <row r="233" spans="1:16" s="3" customFormat="1" ht="37.5" x14ac:dyDescent="0.2">
      <c r="A233" s="28">
        <f t="shared" si="3"/>
        <v>23</v>
      </c>
      <c r="B233" s="28" t="s">
        <v>56</v>
      </c>
      <c r="C233" s="27" t="s">
        <v>42</v>
      </c>
      <c r="D233" s="27" t="s">
        <v>43</v>
      </c>
      <c r="E233" s="81" t="s">
        <v>44</v>
      </c>
      <c r="F233" s="28">
        <v>736</v>
      </c>
      <c r="G233" s="28" t="s">
        <v>45</v>
      </c>
      <c r="H233" s="29">
        <v>9996</v>
      </c>
      <c r="I233" s="29">
        <v>25701000</v>
      </c>
      <c r="J233" s="28" t="s">
        <v>36</v>
      </c>
      <c r="K233" s="30">
        <v>2419032</v>
      </c>
      <c r="L233" s="109">
        <v>46419</v>
      </c>
      <c r="M233" s="109">
        <v>46813</v>
      </c>
      <c r="N233" s="28" t="s">
        <v>61</v>
      </c>
      <c r="O233" s="28" t="s">
        <v>46</v>
      </c>
      <c r="P233" s="28" t="s">
        <v>47</v>
      </c>
    </row>
    <row r="234" spans="1:16" s="3" customFormat="1" ht="37.5" x14ac:dyDescent="0.2">
      <c r="A234" s="28">
        <f t="shared" si="3"/>
        <v>24</v>
      </c>
      <c r="B234" s="28" t="s">
        <v>56</v>
      </c>
      <c r="C234" s="28" t="s">
        <v>42</v>
      </c>
      <c r="D234" s="28" t="s">
        <v>43</v>
      </c>
      <c r="E234" s="81" t="s">
        <v>48</v>
      </c>
      <c r="F234" s="28">
        <v>796</v>
      </c>
      <c r="G234" s="28" t="s">
        <v>35</v>
      </c>
      <c r="H234" s="29">
        <v>14760</v>
      </c>
      <c r="I234" s="29">
        <v>25701000</v>
      </c>
      <c r="J234" s="28" t="s">
        <v>36</v>
      </c>
      <c r="K234" s="30">
        <v>2656800</v>
      </c>
      <c r="L234" s="108">
        <v>46419</v>
      </c>
      <c r="M234" s="109">
        <v>46813</v>
      </c>
      <c r="N234" s="28" t="s">
        <v>61</v>
      </c>
      <c r="O234" s="28" t="s">
        <v>46</v>
      </c>
      <c r="P234" s="28" t="s">
        <v>47</v>
      </c>
    </row>
    <row r="235" spans="1:16" s="3" customFormat="1" ht="37.5" x14ac:dyDescent="0.2">
      <c r="A235" s="28">
        <f t="shared" si="3"/>
        <v>25</v>
      </c>
      <c r="B235" s="28" t="s">
        <v>56</v>
      </c>
      <c r="C235" s="27" t="s">
        <v>84</v>
      </c>
      <c r="D235" s="27" t="s">
        <v>85</v>
      </c>
      <c r="E235" s="81" t="s">
        <v>268</v>
      </c>
      <c r="F235" s="28">
        <v>796</v>
      </c>
      <c r="G235" s="28" t="s">
        <v>35</v>
      </c>
      <c r="H235" s="29">
        <v>135</v>
      </c>
      <c r="I235" s="29">
        <v>25701000</v>
      </c>
      <c r="J235" s="28" t="s">
        <v>36</v>
      </c>
      <c r="K235" s="30">
        <v>1890000</v>
      </c>
      <c r="L235" s="109">
        <v>46508</v>
      </c>
      <c r="M235" s="109">
        <v>46722</v>
      </c>
      <c r="N235" s="28" t="s">
        <v>61</v>
      </c>
      <c r="O235" s="28" t="s">
        <v>46</v>
      </c>
      <c r="P235" s="28" t="s">
        <v>47</v>
      </c>
    </row>
    <row r="236" spans="1:16" s="3" customFormat="1" ht="37.5" x14ac:dyDescent="0.2">
      <c r="A236" s="28">
        <f t="shared" si="3"/>
        <v>26</v>
      </c>
      <c r="B236" s="28" t="s">
        <v>56</v>
      </c>
      <c r="C236" s="27" t="s">
        <v>49</v>
      </c>
      <c r="D236" s="27" t="s">
        <v>50</v>
      </c>
      <c r="E236" s="81" t="s">
        <v>51</v>
      </c>
      <c r="F236" s="28">
        <v>796</v>
      </c>
      <c r="G236" s="28" t="s">
        <v>35</v>
      </c>
      <c r="H236" s="29">
        <v>179350</v>
      </c>
      <c r="I236" s="29">
        <v>25700000</v>
      </c>
      <c r="J236" s="28" t="s">
        <v>52</v>
      </c>
      <c r="K236" s="30">
        <v>688153</v>
      </c>
      <c r="L236" s="109">
        <v>46692</v>
      </c>
      <c r="M236" s="109">
        <v>47088</v>
      </c>
      <c r="N236" s="28" t="s">
        <v>61</v>
      </c>
      <c r="O236" s="28" t="s">
        <v>46</v>
      </c>
      <c r="P236" s="28" t="s">
        <v>47</v>
      </c>
    </row>
    <row r="237" spans="1:16" s="3" customFormat="1" ht="56.25" x14ac:dyDescent="0.2">
      <c r="A237" s="28">
        <f t="shared" si="3"/>
        <v>27</v>
      </c>
      <c r="B237" s="28" t="s">
        <v>56</v>
      </c>
      <c r="C237" s="27" t="s">
        <v>53</v>
      </c>
      <c r="D237" s="27" t="s">
        <v>54</v>
      </c>
      <c r="E237" s="81" t="s">
        <v>176</v>
      </c>
      <c r="F237" s="28">
        <v>796</v>
      </c>
      <c r="G237" s="28" t="s">
        <v>35</v>
      </c>
      <c r="H237" s="29">
        <v>11545</v>
      </c>
      <c r="I237" s="29">
        <v>25000000</v>
      </c>
      <c r="J237" s="28" t="s">
        <v>52</v>
      </c>
      <c r="K237" s="30">
        <v>4098475</v>
      </c>
      <c r="L237" s="109">
        <v>46539</v>
      </c>
      <c r="M237" s="109">
        <v>46722</v>
      </c>
      <c r="N237" s="28" t="s">
        <v>61</v>
      </c>
      <c r="O237" s="28" t="s">
        <v>46</v>
      </c>
      <c r="P237" s="28" t="s">
        <v>47</v>
      </c>
    </row>
    <row r="238" spans="1:16" s="3" customFormat="1" ht="56.25" x14ac:dyDescent="0.2">
      <c r="A238" s="28">
        <f t="shared" si="3"/>
        <v>28</v>
      </c>
      <c r="B238" s="28" t="s">
        <v>56</v>
      </c>
      <c r="C238" s="27" t="s">
        <v>53</v>
      </c>
      <c r="D238" s="27" t="s">
        <v>54</v>
      </c>
      <c r="E238" s="81" t="s">
        <v>177</v>
      </c>
      <c r="F238" s="28">
        <v>796</v>
      </c>
      <c r="G238" s="28" t="s">
        <v>35</v>
      </c>
      <c r="H238" s="29">
        <v>11545</v>
      </c>
      <c r="I238" s="29">
        <v>25000000</v>
      </c>
      <c r="J238" s="28" t="s">
        <v>52</v>
      </c>
      <c r="K238" s="30">
        <v>4098475</v>
      </c>
      <c r="L238" s="109">
        <v>46692</v>
      </c>
      <c r="M238" s="109">
        <v>46905</v>
      </c>
      <c r="N238" s="28" t="s">
        <v>61</v>
      </c>
      <c r="O238" s="28" t="s">
        <v>46</v>
      </c>
      <c r="P238" s="28" t="s">
        <v>47</v>
      </c>
    </row>
    <row r="239" spans="1:16" s="3" customFormat="1" ht="56.25" x14ac:dyDescent="0.2">
      <c r="A239" s="28">
        <f t="shared" si="3"/>
        <v>29</v>
      </c>
      <c r="B239" s="28" t="s">
        <v>56</v>
      </c>
      <c r="C239" s="27" t="s">
        <v>53</v>
      </c>
      <c r="D239" s="27" t="s">
        <v>54</v>
      </c>
      <c r="E239" s="81" t="s">
        <v>178</v>
      </c>
      <c r="F239" s="28">
        <v>796</v>
      </c>
      <c r="G239" s="28" t="s">
        <v>35</v>
      </c>
      <c r="H239" s="29">
        <v>5400</v>
      </c>
      <c r="I239" s="29">
        <v>25701000</v>
      </c>
      <c r="J239" s="28" t="s">
        <v>36</v>
      </c>
      <c r="K239" s="30">
        <v>2278800</v>
      </c>
      <c r="L239" s="109">
        <v>46539</v>
      </c>
      <c r="M239" s="109">
        <v>46722</v>
      </c>
      <c r="N239" s="28" t="s">
        <v>61</v>
      </c>
      <c r="O239" s="28" t="s">
        <v>46</v>
      </c>
      <c r="P239" s="28" t="s">
        <v>47</v>
      </c>
    </row>
    <row r="240" spans="1:16" s="3" customFormat="1" ht="56.25" x14ac:dyDescent="0.2">
      <c r="A240" s="28">
        <f t="shared" si="3"/>
        <v>30</v>
      </c>
      <c r="B240" s="28" t="s">
        <v>56</v>
      </c>
      <c r="C240" s="27" t="s">
        <v>53</v>
      </c>
      <c r="D240" s="27" t="s">
        <v>54</v>
      </c>
      <c r="E240" s="81" t="s">
        <v>179</v>
      </c>
      <c r="F240" s="28">
        <v>796</v>
      </c>
      <c r="G240" s="28" t="s">
        <v>35</v>
      </c>
      <c r="H240" s="29">
        <v>5400</v>
      </c>
      <c r="I240" s="29">
        <v>25701000</v>
      </c>
      <c r="J240" s="28" t="s">
        <v>36</v>
      </c>
      <c r="K240" s="30">
        <v>2278800</v>
      </c>
      <c r="L240" s="109">
        <v>46692</v>
      </c>
      <c r="M240" s="109">
        <v>46905</v>
      </c>
      <c r="N240" s="28" t="s">
        <v>61</v>
      </c>
      <c r="O240" s="28" t="s">
        <v>46</v>
      </c>
      <c r="P240" s="28" t="s">
        <v>47</v>
      </c>
    </row>
    <row r="241" spans="1:16" ht="18.75" x14ac:dyDescent="0.2">
      <c r="A241" s="59"/>
      <c r="B241" s="13"/>
      <c r="C241" s="13"/>
      <c r="D241" s="15"/>
      <c r="E241" s="59"/>
      <c r="F241" s="15"/>
      <c r="G241" s="59"/>
      <c r="H241" s="18"/>
      <c r="I241" s="31"/>
      <c r="J241" s="15"/>
      <c r="K241" s="67"/>
      <c r="L241" s="60"/>
      <c r="M241" s="60"/>
      <c r="N241" s="59"/>
      <c r="O241" s="59"/>
      <c r="P241" s="21"/>
    </row>
    <row r="242" spans="1:16" ht="18.75" x14ac:dyDescent="0.2">
      <c r="A242" s="59"/>
      <c r="B242" s="13"/>
      <c r="C242" s="13"/>
      <c r="D242" s="15"/>
      <c r="E242" s="59"/>
      <c r="F242" s="15"/>
      <c r="G242" s="59"/>
      <c r="H242" s="18"/>
      <c r="I242" s="31"/>
      <c r="J242" s="15"/>
      <c r="K242" s="67"/>
      <c r="L242" s="60"/>
      <c r="M242" s="60"/>
      <c r="N242" s="59"/>
      <c r="O242" s="59"/>
      <c r="P242" s="21"/>
    </row>
    <row r="243" spans="1:16" ht="23.25" x14ac:dyDescent="0.2">
      <c r="A243" s="168" t="s">
        <v>198</v>
      </c>
      <c r="B243" s="168"/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</row>
    <row r="244" spans="1:16" x14ac:dyDescent="0.2">
      <c r="A244" s="5"/>
      <c r="B244" s="5"/>
      <c r="C244" s="5"/>
      <c r="D244" s="5"/>
      <c r="E244" s="5"/>
      <c r="F244" s="5"/>
      <c r="G244" s="5"/>
    </row>
    <row r="245" spans="1:16" ht="15.75" x14ac:dyDescent="0.2">
      <c r="A245" s="169" t="s">
        <v>0</v>
      </c>
      <c r="B245" s="169" t="s">
        <v>26</v>
      </c>
      <c r="C245" s="169" t="s">
        <v>30</v>
      </c>
      <c r="D245" s="169" t="s">
        <v>31</v>
      </c>
      <c r="E245" s="169" t="s">
        <v>1</v>
      </c>
      <c r="F245" s="169"/>
      <c r="G245" s="169"/>
      <c r="H245" s="169"/>
      <c r="I245" s="169"/>
      <c r="J245" s="169"/>
      <c r="K245" s="169"/>
      <c r="L245" s="169"/>
      <c r="M245" s="169"/>
      <c r="N245" s="169" t="s">
        <v>14</v>
      </c>
      <c r="O245" s="169" t="s">
        <v>9</v>
      </c>
      <c r="P245" s="169" t="s">
        <v>15</v>
      </c>
    </row>
    <row r="246" spans="1:16" ht="15.75" x14ac:dyDescent="0.2">
      <c r="A246" s="169"/>
      <c r="B246" s="169"/>
      <c r="C246" s="169"/>
      <c r="D246" s="169"/>
      <c r="E246" s="169" t="s">
        <v>2</v>
      </c>
      <c r="F246" s="169" t="s">
        <v>3</v>
      </c>
      <c r="G246" s="169"/>
      <c r="H246" s="169" t="s">
        <v>11</v>
      </c>
      <c r="I246" s="169" t="s">
        <v>5</v>
      </c>
      <c r="J246" s="169"/>
      <c r="K246" s="170" t="s">
        <v>6</v>
      </c>
      <c r="L246" s="169" t="s">
        <v>7</v>
      </c>
      <c r="M246" s="169"/>
      <c r="N246" s="169"/>
      <c r="O246" s="169"/>
      <c r="P246" s="169"/>
    </row>
    <row r="247" spans="1:16" ht="110.25" x14ac:dyDescent="0.2">
      <c r="A247" s="169"/>
      <c r="B247" s="169"/>
      <c r="C247" s="169"/>
      <c r="D247" s="169"/>
      <c r="E247" s="169"/>
      <c r="F247" s="94" t="s">
        <v>13</v>
      </c>
      <c r="G247" s="94" t="s">
        <v>4</v>
      </c>
      <c r="H247" s="169"/>
      <c r="I247" s="94" t="s">
        <v>27</v>
      </c>
      <c r="J247" s="94" t="s">
        <v>4</v>
      </c>
      <c r="K247" s="170"/>
      <c r="L247" s="94" t="s">
        <v>12</v>
      </c>
      <c r="M247" s="94" t="s">
        <v>8</v>
      </c>
      <c r="N247" s="169"/>
      <c r="O247" s="94" t="s">
        <v>10</v>
      </c>
      <c r="P247" s="169"/>
    </row>
    <row r="248" spans="1:16" ht="15.75" x14ac:dyDescent="0.2">
      <c r="A248" s="93">
        <v>1</v>
      </c>
      <c r="B248" s="93">
        <v>2</v>
      </c>
      <c r="C248" s="93">
        <v>3</v>
      </c>
      <c r="D248" s="93">
        <v>4</v>
      </c>
      <c r="E248" s="93">
        <v>5</v>
      </c>
      <c r="F248" s="93">
        <v>6</v>
      </c>
      <c r="G248" s="93">
        <v>7</v>
      </c>
      <c r="H248" s="94">
        <v>8</v>
      </c>
      <c r="I248" s="94">
        <v>9</v>
      </c>
      <c r="J248" s="94">
        <v>10</v>
      </c>
      <c r="K248" s="94">
        <v>11</v>
      </c>
      <c r="L248" s="94">
        <v>12</v>
      </c>
      <c r="M248" s="94">
        <v>13</v>
      </c>
      <c r="N248" s="94">
        <v>14</v>
      </c>
      <c r="O248" s="94">
        <v>15</v>
      </c>
      <c r="P248" s="94">
        <v>16</v>
      </c>
    </row>
    <row r="249" spans="1:16" ht="56.25" x14ac:dyDescent="0.2">
      <c r="A249" s="24">
        <v>1</v>
      </c>
      <c r="B249" s="24" t="s">
        <v>137</v>
      </c>
      <c r="C249" s="24" t="s">
        <v>133</v>
      </c>
      <c r="D249" s="24" t="s">
        <v>134</v>
      </c>
      <c r="E249" s="24" t="s">
        <v>169</v>
      </c>
      <c r="F249" s="24">
        <v>355</v>
      </c>
      <c r="G249" s="24" t="s">
        <v>138</v>
      </c>
      <c r="H249" s="25" t="s">
        <v>60</v>
      </c>
      <c r="I249" s="25">
        <v>25000000</v>
      </c>
      <c r="J249" s="24" t="s">
        <v>52</v>
      </c>
      <c r="K249" s="26">
        <v>1500000</v>
      </c>
      <c r="L249" s="111">
        <v>46813</v>
      </c>
      <c r="M249" s="111">
        <v>47178</v>
      </c>
      <c r="N249" s="24" t="s">
        <v>61</v>
      </c>
      <c r="O249" s="24" t="s">
        <v>46</v>
      </c>
      <c r="P249" s="24" t="s">
        <v>47</v>
      </c>
    </row>
    <row r="250" spans="1:16" ht="56.25" x14ac:dyDescent="0.2">
      <c r="A250" s="24">
        <f>A249+1</f>
        <v>2</v>
      </c>
      <c r="B250" s="24" t="s">
        <v>140</v>
      </c>
      <c r="C250" s="24" t="s">
        <v>133</v>
      </c>
      <c r="D250" s="24" t="s">
        <v>134</v>
      </c>
      <c r="E250" s="24" t="s">
        <v>199</v>
      </c>
      <c r="F250" s="24">
        <v>355</v>
      </c>
      <c r="G250" s="24" t="s">
        <v>138</v>
      </c>
      <c r="H250" s="25" t="s">
        <v>60</v>
      </c>
      <c r="I250" s="25">
        <v>25000000</v>
      </c>
      <c r="J250" s="24" t="s">
        <v>52</v>
      </c>
      <c r="K250" s="26">
        <v>9500000</v>
      </c>
      <c r="L250" s="112">
        <v>46784</v>
      </c>
      <c r="M250" s="112">
        <v>47150</v>
      </c>
      <c r="N250" s="24" t="s">
        <v>61</v>
      </c>
      <c r="O250" s="24" t="s">
        <v>46</v>
      </c>
      <c r="P250" s="24" t="s">
        <v>47</v>
      </c>
    </row>
    <row r="251" spans="1:16" ht="56.25" x14ac:dyDescent="0.2">
      <c r="A251" s="24">
        <f t="shared" ref="A251:A273" si="4">A250+1</f>
        <v>3</v>
      </c>
      <c r="B251" s="24" t="s">
        <v>140</v>
      </c>
      <c r="C251" s="24" t="s">
        <v>129</v>
      </c>
      <c r="D251" s="24" t="s">
        <v>130</v>
      </c>
      <c r="E251" s="24" t="s">
        <v>156</v>
      </c>
      <c r="F251" s="24">
        <v>796</v>
      </c>
      <c r="G251" s="24" t="s">
        <v>35</v>
      </c>
      <c r="H251" s="25">
        <v>11150</v>
      </c>
      <c r="I251" s="25">
        <v>25701000</v>
      </c>
      <c r="J251" s="24" t="s">
        <v>36</v>
      </c>
      <c r="K251" s="26">
        <v>920000</v>
      </c>
      <c r="L251" s="111">
        <v>46935</v>
      </c>
      <c r="M251" s="111">
        <v>47058</v>
      </c>
      <c r="N251" s="24" t="s">
        <v>61</v>
      </c>
      <c r="O251" s="24" t="s">
        <v>46</v>
      </c>
      <c r="P251" s="24" t="s">
        <v>47</v>
      </c>
    </row>
    <row r="252" spans="1:16" ht="93.75" x14ac:dyDescent="0.2">
      <c r="A252" s="24">
        <f t="shared" si="4"/>
        <v>4</v>
      </c>
      <c r="B252" s="24" t="s">
        <v>140</v>
      </c>
      <c r="C252" s="24" t="s">
        <v>133</v>
      </c>
      <c r="D252" s="24" t="s">
        <v>134</v>
      </c>
      <c r="E252" s="24" t="s">
        <v>200</v>
      </c>
      <c r="F252" s="24">
        <v>51</v>
      </c>
      <c r="G252" s="24" t="s">
        <v>201</v>
      </c>
      <c r="H252" s="25" t="s">
        <v>60</v>
      </c>
      <c r="I252" s="25">
        <v>25000000</v>
      </c>
      <c r="J252" s="24" t="s">
        <v>52</v>
      </c>
      <c r="K252" s="26">
        <v>9000000</v>
      </c>
      <c r="L252" s="112">
        <v>46784</v>
      </c>
      <c r="M252" s="112">
        <v>47150</v>
      </c>
      <c r="N252" s="24" t="s">
        <v>61</v>
      </c>
      <c r="O252" s="24" t="s">
        <v>46</v>
      </c>
      <c r="P252" s="24" t="s">
        <v>47</v>
      </c>
    </row>
    <row r="253" spans="1:16" ht="93.75" x14ac:dyDescent="0.2">
      <c r="A253" s="24">
        <f t="shared" si="4"/>
        <v>5</v>
      </c>
      <c r="B253" s="24" t="s">
        <v>140</v>
      </c>
      <c r="C253" s="24" t="s">
        <v>101</v>
      </c>
      <c r="D253" s="24" t="s">
        <v>135</v>
      </c>
      <c r="E253" s="24" t="s">
        <v>186</v>
      </c>
      <c r="F253" s="24">
        <v>796</v>
      </c>
      <c r="G253" s="24" t="s">
        <v>35</v>
      </c>
      <c r="H253" s="113">
        <v>5000</v>
      </c>
      <c r="I253" s="25">
        <v>25701000</v>
      </c>
      <c r="J253" s="24" t="s">
        <v>36</v>
      </c>
      <c r="K253" s="26">
        <v>300000</v>
      </c>
      <c r="L253" s="111">
        <v>46784</v>
      </c>
      <c r="M253" s="112">
        <v>47088</v>
      </c>
      <c r="N253" s="24" t="s">
        <v>61</v>
      </c>
      <c r="O253" s="24" t="s">
        <v>46</v>
      </c>
      <c r="P253" s="24" t="s">
        <v>47</v>
      </c>
    </row>
    <row r="254" spans="1:16" ht="56.25" x14ac:dyDescent="0.2">
      <c r="A254" s="24">
        <f t="shared" si="4"/>
        <v>6</v>
      </c>
      <c r="B254" s="24" t="s">
        <v>57</v>
      </c>
      <c r="C254" s="22" t="s">
        <v>92</v>
      </c>
      <c r="D254" s="22" t="s">
        <v>93</v>
      </c>
      <c r="E254" s="23" t="s">
        <v>94</v>
      </c>
      <c r="F254" s="24">
        <v>796</v>
      </c>
      <c r="G254" s="24" t="s">
        <v>35</v>
      </c>
      <c r="H254" s="25" t="s">
        <v>91</v>
      </c>
      <c r="I254" s="25">
        <v>25000000</v>
      </c>
      <c r="J254" s="24" t="s">
        <v>52</v>
      </c>
      <c r="K254" s="26">
        <v>4540000</v>
      </c>
      <c r="L254" s="112">
        <v>46905</v>
      </c>
      <c r="M254" s="112">
        <v>47300</v>
      </c>
      <c r="N254" s="24" t="s">
        <v>61</v>
      </c>
      <c r="O254" s="24" t="s">
        <v>46</v>
      </c>
      <c r="P254" s="24" t="s">
        <v>47</v>
      </c>
    </row>
    <row r="255" spans="1:16" ht="93.75" x14ac:dyDescent="0.2">
      <c r="A255" s="24">
        <f t="shared" si="4"/>
        <v>7</v>
      </c>
      <c r="B255" s="24" t="s">
        <v>57</v>
      </c>
      <c r="C255" s="22" t="s">
        <v>92</v>
      </c>
      <c r="D255" s="22" t="s">
        <v>93</v>
      </c>
      <c r="E255" s="23" t="s">
        <v>170</v>
      </c>
      <c r="F255" s="24">
        <v>796</v>
      </c>
      <c r="G255" s="24" t="s">
        <v>35</v>
      </c>
      <c r="H255" s="25" t="s">
        <v>60</v>
      </c>
      <c r="I255" s="25">
        <v>25701000</v>
      </c>
      <c r="J255" s="24" t="s">
        <v>36</v>
      </c>
      <c r="K255" s="26">
        <v>2500000</v>
      </c>
      <c r="L255" s="112">
        <v>46874</v>
      </c>
      <c r="M255" s="112">
        <v>47270</v>
      </c>
      <c r="N255" s="24" t="s">
        <v>61</v>
      </c>
      <c r="O255" s="24" t="s">
        <v>46</v>
      </c>
      <c r="P255" s="24" t="s">
        <v>47</v>
      </c>
    </row>
    <row r="256" spans="1:16" ht="56.25" x14ac:dyDescent="0.2">
      <c r="A256" s="24">
        <f t="shared" si="4"/>
        <v>8</v>
      </c>
      <c r="B256" s="24" t="s">
        <v>57</v>
      </c>
      <c r="C256" s="22" t="s">
        <v>58</v>
      </c>
      <c r="D256" s="22" t="s">
        <v>59</v>
      </c>
      <c r="E256" s="23" t="s">
        <v>148</v>
      </c>
      <c r="F256" s="24">
        <v>796</v>
      </c>
      <c r="G256" s="24" t="s">
        <v>35</v>
      </c>
      <c r="H256" s="25" t="s">
        <v>60</v>
      </c>
      <c r="I256" s="25">
        <v>25701000</v>
      </c>
      <c r="J256" s="24" t="s">
        <v>36</v>
      </c>
      <c r="K256" s="26">
        <v>3500000</v>
      </c>
      <c r="L256" s="112">
        <v>46844</v>
      </c>
      <c r="M256" s="112">
        <v>47239</v>
      </c>
      <c r="N256" s="24" t="s">
        <v>61</v>
      </c>
      <c r="O256" s="24" t="s">
        <v>46</v>
      </c>
      <c r="P256" s="24" t="s">
        <v>47</v>
      </c>
    </row>
    <row r="257" spans="1:16" s="3" customFormat="1" ht="75" x14ac:dyDescent="0.2">
      <c r="A257" s="24">
        <f t="shared" si="4"/>
        <v>9</v>
      </c>
      <c r="B257" s="24" t="s">
        <v>62</v>
      </c>
      <c r="C257" s="22" t="s">
        <v>68</v>
      </c>
      <c r="D257" s="22" t="s">
        <v>69</v>
      </c>
      <c r="E257" s="23" t="s">
        <v>226</v>
      </c>
      <c r="F257" s="62" t="s">
        <v>65</v>
      </c>
      <c r="G257" s="24" t="s">
        <v>66</v>
      </c>
      <c r="H257" s="25" t="s">
        <v>60</v>
      </c>
      <c r="I257" s="25">
        <v>25636101001</v>
      </c>
      <c r="J257" s="24" t="s">
        <v>146</v>
      </c>
      <c r="K257" s="26">
        <v>4000000</v>
      </c>
      <c r="L257" s="112">
        <v>46844</v>
      </c>
      <c r="M257" s="112">
        <v>46935</v>
      </c>
      <c r="N257" s="24" t="s">
        <v>61</v>
      </c>
      <c r="O257" s="24" t="s">
        <v>46</v>
      </c>
      <c r="P257" s="24" t="s">
        <v>47</v>
      </c>
    </row>
    <row r="258" spans="1:16" s="3" customFormat="1" ht="112.5" x14ac:dyDescent="0.2">
      <c r="A258" s="24">
        <f t="shared" si="4"/>
        <v>10</v>
      </c>
      <c r="B258" s="24" t="s">
        <v>62</v>
      </c>
      <c r="C258" s="22" t="s">
        <v>68</v>
      </c>
      <c r="D258" s="22" t="s">
        <v>69</v>
      </c>
      <c r="E258" s="23" t="s">
        <v>227</v>
      </c>
      <c r="F258" s="62" t="s">
        <v>65</v>
      </c>
      <c r="G258" s="24" t="s">
        <v>66</v>
      </c>
      <c r="H258" s="25" t="s">
        <v>60</v>
      </c>
      <c r="I258" s="25">
        <v>25655101001</v>
      </c>
      <c r="J258" s="24" t="s">
        <v>72</v>
      </c>
      <c r="K258" s="26">
        <v>4000000</v>
      </c>
      <c r="L258" s="112">
        <v>46966</v>
      </c>
      <c r="M258" s="112">
        <v>47027</v>
      </c>
      <c r="N258" s="24" t="s">
        <v>61</v>
      </c>
      <c r="O258" s="24" t="s">
        <v>46</v>
      </c>
      <c r="P258" s="24" t="s">
        <v>47</v>
      </c>
    </row>
    <row r="259" spans="1:16" s="3" customFormat="1" ht="93.75" x14ac:dyDescent="0.2">
      <c r="A259" s="24">
        <f t="shared" si="4"/>
        <v>11</v>
      </c>
      <c r="B259" s="24" t="s">
        <v>62</v>
      </c>
      <c r="C259" s="22" t="s">
        <v>68</v>
      </c>
      <c r="D259" s="22" t="s">
        <v>69</v>
      </c>
      <c r="E259" s="23" t="s">
        <v>228</v>
      </c>
      <c r="F259" s="62" t="s">
        <v>65</v>
      </c>
      <c r="G259" s="24" t="s">
        <v>66</v>
      </c>
      <c r="H259" s="25" t="s">
        <v>60</v>
      </c>
      <c r="I259" s="24">
        <v>25701000001</v>
      </c>
      <c r="J259" s="24" t="s">
        <v>36</v>
      </c>
      <c r="K259" s="26">
        <v>4000000</v>
      </c>
      <c r="L259" s="112">
        <v>46844</v>
      </c>
      <c r="M259" s="112">
        <v>46935</v>
      </c>
      <c r="N259" s="24" t="s">
        <v>61</v>
      </c>
      <c r="O259" s="24" t="s">
        <v>46</v>
      </c>
      <c r="P259" s="24" t="s">
        <v>47</v>
      </c>
    </row>
    <row r="260" spans="1:16" s="3" customFormat="1" ht="150" x14ac:dyDescent="0.2">
      <c r="A260" s="24">
        <f t="shared" si="4"/>
        <v>12</v>
      </c>
      <c r="B260" s="24" t="s">
        <v>62</v>
      </c>
      <c r="C260" s="24" t="s">
        <v>87</v>
      </c>
      <c r="D260" s="24" t="s">
        <v>88</v>
      </c>
      <c r="E260" s="23" t="s">
        <v>254</v>
      </c>
      <c r="F260" s="62" t="s">
        <v>65</v>
      </c>
      <c r="G260" s="24" t="s">
        <v>66</v>
      </c>
      <c r="H260" s="25">
        <v>186.63</v>
      </c>
      <c r="I260" s="25">
        <v>25630404101</v>
      </c>
      <c r="J260" s="24" t="s">
        <v>255</v>
      </c>
      <c r="K260" s="26">
        <v>1586000</v>
      </c>
      <c r="L260" s="112">
        <v>46844</v>
      </c>
      <c r="M260" s="112">
        <v>46905</v>
      </c>
      <c r="N260" s="24" t="s">
        <v>61</v>
      </c>
      <c r="O260" s="24" t="s">
        <v>46</v>
      </c>
      <c r="P260" s="24" t="s">
        <v>47</v>
      </c>
    </row>
    <row r="261" spans="1:16" s="3" customFormat="1" ht="131.25" x14ac:dyDescent="0.2">
      <c r="A261" s="24">
        <f t="shared" si="4"/>
        <v>13</v>
      </c>
      <c r="B261" s="24" t="s">
        <v>62</v>
      </c>
      <c r="C261" s="24" t="s">
        <v>63</v>
      </c>
      <c r="D261" s="24" t="s">
        <v>64</v>
      </c>
      <c r="E261" s="23" t="s">
        <v>256</v>
      </c>
      <c r="F261" s="62" t="s">
        <v>65</v>
      </c>
      <c r="G261" s="22" t="s">
        <v>66</v>
      </c>
      <c r="H261" s="22">
        <v>149.4</v>
      </c>
      <c r="I261" s="25">
        <v>25618151051</v>
      </c>
      <c r="J261" s="24" t="s">
        <v>247</v>
      </c>
      <c r="K261" s="26">
        <v>1830000</v>
      </c>
      <c r="L261" s="112">
        <v>46874</v>
      </c>
      <c r="M261" s="112">
        <v>46935</v>
      </c>
      <c r="N261" s="24" t="s">
        <v>61</v>
      </c>
      <c r="O261" s="24" t="s">
        <v>46</v>
      </c>
      <c r="P261" s="24" t="s">
        <v>47</v>
      </c>
    </row>
    <row r="262" spans="1:16" s="3" customFormat="1" ht="112.5" x14ac:dyDescent="0.2">
      <c r="A262" s="24">
        <f t="shared" si="4"/>
        <v>14</v>
      </c>
      <c r="B262" s="24" t="s">
        <v>62</v>
      </c>
      <c r="C262" s="24" t="s">
        <v>63</v>
      </c>
      <c r="D262" s="24" t="s">
        <v>64</v>
      </c>
      <c r="E262" s="23" t="s">
        <v>257</v>
      </c>
      <c r="F262" s="62" t="s">
        <v>65</v>
      </c>
      <c r="G262" s="24" t="s">
        <v>66</v>
      </c>
      <c r="H262" s="116">
        <v>102.7</v>
      </c>
      <c r="I262" s="25">
        <v>25631427101</v>
      </c>
      <c r="J262" s="24" t="s">
        <v>258</v>
      </c>
      <c r="K262" s="26">
        <v>1830000</v>
      </c>
      <c r="L262" s="112">
        <v>46874</v>
      </c>
      <c r="M262" s="112">
        <v>46935</v>
      </c>
      <c r="N262" s="24" t="s">
        <v>61</v>
      </c>
      <c r="O262" s="24" t="s">
        <v>46</v>
      </c>
      <c r="P262" s="24" t="s">
        <v>47</v>
      </c>
    </row>
    <row r="263" spans="1:16" s="3" customFormat="1" ht="112.5" x14ac:dyDescent="0.2">
      <c r="A263" s="24">
        <f t="shared" si="4"/>
        <v>15</v>
      </c>
      <c r="B263" s="24" t="s">
        <v>62</v>
      </c>
      <c r="C263" s="24" t="s">
        <v>63</v>
      </c>
      <c r="D263" s="24" t="s">
        <v>64</v>
      </c>
      <c r="E263" s="23" t="s">
        <v>259</v>
      </c>
      <c r="F263" s="62" t="s">
        <v>65</v>
      </c>
      <c r="G263" s="24" t="s">
        <v>66</v>
      </c>
      <c r="H263" s="116">
        <v>103.5</v>
      </c>
      <c r="I263" s="25">
        <v>25609405101</v>
      </c>
      <c r="J263" s="24" t="s">
        <v>260</v>
      </c>
      <c r="K263" s="26">
        <v>1830000</v>
      </c>
      <c r="L263" s="112">
        <v>46905</v>
      </c>
      <c r="M263" s="112">
        <v>46966</v>
      </c>
      <c r="N263" s="24" t="s">
        <v>61</v>
      </c>
      <c r="O263" s="24" t="s">
        <v>46</v>
      </c>
      <c r="P263" s="24" t="s">
        <v>47</v>
      </c>
    </row>
    <row r="264" spans="1:16" s="3" customFormat="1" ht="93.75" x14ac:dyDescent="0.2">
      <c r="A264" s="24">
        <f t="shared" si="4"/>
        <v>16</v>
      </c>
      <c r="B264" s="24" t="s">
        <v>62</v>
      </c>
      <c r="C264" s="24" t="s">
        <v>63</v>
      </c>
      <c r="D264" s="24" t="s">
        <v>64</v>
      </c>
      <c r="E264" s="23" t="s">
        <v>261</v>
      </c>
      <c r="F264" s="62" t="s">
        <v>65</v>
      </c>
      <c r="G264" s="24" t="s">
        <v>66</v>
      </c>
      <c r="H264" s="116" t="s">
        <v>60</v>
      </c>
      <c r="I264" s="25">
        <v>25636101001</v>
      </c>
      <c r="J264" s="24" t="s">
        <v>262</v>
      </c>
      <c r="K264" s="26">
        <v>24400000</v>
      </c>
      <c r="L264" s="112">
        <v>46844</v>
      </c>
      <c r="M264" s="112">
        <v>46997</v>
      </c>
      <c r="N264" s="24" t="s">
        <v>61</v>
      </c>
      <c r="O264" s="24" t="s">
        <v>46</v>
      </c>
      <c r="P264" s="24" t="s">
        <v>47</v>
      </c>
    </row>
    <row r="265" spans="1:16" s="3" customFormat="1" ht="93.75" x14ac:dyDescent="0.2">
      <c r="A265" s="24">
        <f t="shared" si="4"/>
        <v>17</v>
      </c>
      <c r="B265" s="24" t="s">
        <v>192</v>
      </c>
      <c r="C265" s="22" t="s">
        <v>95</v>
      </c>
      <c r="D265" s="22" t="s">
        <v>96</v>
      </c>
      <c r="E265" s="23" t="s">
        <v>167</v>
      </c>
      <c r="F265" s="24" t="s">
        <v>65</v>
      </c>
      <c r="G265" s="24" t="s">
        <v>66</v>
      </c>
      <c r="H265" s="25">
        <v>7656.48</v>
      </c>
      <c r="I265" s="25">
        <v>25636101</v>
      </c>
      <c r="J265" s="24" t="s">
        <v>146</v>
      </c>
      <c r="K265" s="26">
        <v>582400</v>
      </c>
      <c r="L265" s="112">
        <v>46935</v>
      </c>
      <c r="M265" s="112">
        <v>47362</v>
      </c>
      <c r="N265" s="24" t="s">
        <v>139</v>
      </c>
      <c r="O265" s="24" t="s">
        <v>46</v>
      </c>
      <c r="P265" s="24" t="s">
        <v>47</v>
      </c>
    </row>
    <row r="266" spans="1:16" s="3" customFormat="1" ht="37.5" x14ac:dyDescent="0.2">
      <c r="A266" s="24">
        <f t="shared" si="4"/>
        <v>18</v>
      </c>
      <c r="B266" s="24" t="s">
        <v>56</v>
      </c>
      <c r="C266" s="22" t="s">
        <v>42</v>
      </c>
      <c r="D266" s="22" t="s">
        <v>43</v>
      </c>
      <c r="E266" s="23" t="s">
        <v>44</v>
      </c>
      <c r="F266" s="24">
        <v>736</v>
      </c>
      <c r="G266" s="24" t="s">
        <v>45</v>
      </c>
      <c r="H266" s="25">
        <v>9996</v>
      </c>
      <c r="I266" s="25">
        <v>25701000</v>
      </c>
      <c r="J266" s="24" t="s">
        <v>36</v>
      </c>
      <c r="K266" s="26">
        <v>2419032</v>
      </c>
      <c r="L266" s="112">
        <v>46784</v>
      </c>
      <c r="M266" s="112">
        <v>47178</v>
      </c>
      <c r="N266" s="24" t="s">
        <v>61</v>
      </c>
      <c r="O266" s="24" t="s">
        <v>46</v>
      </c>
      <c r="P266" s="24" t="s">
        <v>47</v>
      </c>
    </row>
    <row r="267" spans="1:16" s="3" customFormat="1" ht="37.5" x14ac:dyDescent="0.2">
      <c r="A267" s="24">
        <f t="shared" si="4"/>
        <v>19</v>
      </c>
      <c r="B267" s="24" t="s">
        <v>56</v>
      </c>
      <c r="C267" s="24" t="s">
        <v>42</v>
      </c>
      <c r="D267" s="24" t="s">
        <v>43</v>
      </c>
      <c r="E267" s="23" t="s">
        <v>48</v>
      </c>
      <c r="F267" s="24">
        <v>796</v>
      </c>
      <c r="G267" s="24" t="s">
        <v>35</v>
      </c>
      <c r="H267" s="25">
        <v>14760</v>
      </c>
      <c r="I267" s="25">
        <v>25701000</v>
      </c>
      <c r="J267" s="24" t="s">
        <v>36</v>
      </c>
      <c r="K267" s="26">
        <v>2656800</v>
      </c>
      <c r="L267" s="111">
        <v>46784</v>
      </c>
      <c r="M267" s="112">
        <v>47178</v>
      </c>
      <c r="N267" s="24" t="s">
        <v>61</v>
      </c>
      <c r="O267" s="24" t="s">
        <v>46</v>
      </c>
      <c r="P267" s="24" t="s">
        <v>47</v>
      </c>
    </row>
    <row r="268" spans="1:16" s="3" customFormat="1" ht="37.5" x14ac:dyDescent="0.2">
      <c r="A268" s="24">
        <f t="shared" si="4"/>
        <v>20</v>
      </c>
      <c r="B268" s="24" t="s">
        <v>56</v>
      </c>
      <c r="C268" s="22" t="s">
        <v>84</v>
      </c>
      <c r="D268" s="22" t="s">
        <v>85</v>
      </c>
      <c r="E268" s="23" t="s">
        <v>295</v>
      </c>
      <c r="F268" s="24">
        <v>796</v>
      </c>
      <c r="G268" s="24" t="s">
        <v>35</v>
      </c>
      <c r="H268" s="25">
        <v>135</v>
      </c>
      <c r="I268" s="25">
        <v>25701000</v>
      </c>
      <c r="J268" s="24" t="s">
        <v>36</v>
      </c>
      <c r="K268" s="26">
        <v>2025000</v>
      </c>
      <c r="L268" s="112">
        <v>46874</v>
      </c>
      <c r="M268" s="112">
        <v>47088</v>
      </c>
      <c r="N268" s="24" t="s">
        <v>61</v>
      </c>
      <c r="O268" s="24" t="s">
        <v>46</v>
      </c>
      <c r="P268" s="24" t="s">
        <v>47</v>
      </c>
    </row>
    <row r="269" spans="1:16" s="3" customFormat="1" ht="37.5" x14ac:dyDescent="0.2">
      <c r="A269" s="24">
        <f t="shared" si="4"/>
        <v>21</v>
      </c>
      <c r="B269" s="24" t="s">
        <v>56</v>
      </c>
      <c r="C269" s="22" t="s">
        <v>49</v>
      </c>
      <c r="D269" s="22" t="s">
        <v>50</v>
      </c>
      <c r="E269" s="23" t="s">
        <v>51</v>
      </c>
      <c r="F269" s="24">
        <v>796</v>
      </c>
      <c r="G269" s="24" t="s">
        <v>35</v>
      </c>
      <c r="H269" s="25">
        <v>179350</v>
      </c>
      <c r="I269" s="25">
        <v>25700000</v>
      </c>
      <c r="J269" s="24" t="s">
        <v>52</v>
      </c>
      <c r="K269" s="26">
        <v>688153</v>
      </c>
      <c r="L269" s="112">
        <v>47058</v>
      </c>
      <c r="M269" s="112">
        <v>47453</v>
      </c>
      <c r="N269" s="24" t="s">
        <v>61</v>
      </c>
      <c r="O269" s="24" t="s">
        <v>46</v>
      </c>
      <c r="P269" s="24" t="s">
        <v>47</v>
      </c>
    </row>
    <row r="270" spans="1:16" s="3" customFormat="1" ht="56.25" x14ac:dyDescent="0.2">
      <c r="A270" s="24">
        <f t="shared" si="4"/>
        <v>22</v>
      </c>
      <c r="B270" s="24" t="s">
        <v>56</v>
      </c>
      <c r="C270" s="22" t="s">
        <v>53</v>
      </c>
      <c r="D270" s="22" t="s">
        <v>54</v>
      </c>
      <c r="E270" s="23" t="s">
        <v>269</v>
      </c>
      <c r="F270" s="24">
        <v>796</v>
      </c>
      <c r="G270" s="24" t="s">
        <v>35</v>
      </c>
      <c r="H270" s="25">
        <v>11545</v>
      </c>
      <c r="I270" s="25">
        <v>25000000</v>
      </c>
      <c r="J270" s="24" t="s">
        <v>52</v>
      </c>
      <c r="K270" s="26">
        <v>4098475</v>
      </c>
      <c r="L270" s="112">
        <v>46905</v>
      </c>
      <c r="M270" s="112">
        <v>47453</v>
      </c>
      <c r="N270" s="24" t="s">
        <v>61</v>
      </c>
      <c r="O270" s="24" t="s">
        <v>46</v>
      </c>
      <c r="P270" s="24" t="s">
        <v>47</v>
      </c>
    </row>
    <row r="271" spans="1:16" s="3" customFormat="1" ht="56.25" x14ac:dyDescent="0.2">
      <c r="A271" s="24">
        <f t="shared" si="4"/>
        <v>23</v>
      </c>
      <c r="B271" s="24" t="s">
        <v>56</v>
      </c>
      <c r="C271" s="22" t="s">
        <v>53</v>
      </c>
      <c r="D271" s="22" t="s">
        <v>54</v>
      </c>
      <c r="E271" s="23" t="s">
        <v>270</v>
      </c>
      <c r="F271" s="24">
        <v>796</v>
      </c>
      <c r="G271" s="24" t="s">
        <v>35</v>
      </c>
      <c r="H271" s="25">
        <v>11545</v>
      </c>
      <c r="I271" s="25">
        <v>25000000</v>
      </c>
      <c r="J271" s="24" t="s">
        <v>52</v>
      </c>
      <c r="K271" s="26">
        <v>4098475</v>
      </c>
      <c r="L271" s="112">
        <v>47058</v>
      </c>
      <c r="M271" s="112">
        <v>47270</v>
      </c>
      <c r="N271" s="24" t="s">
        <v>61</v>
      </c>
      <c r="O271" s="24" t="s">
        <v>46</v>
      </c>
      <c r="P271" s="24" t="s">
        <v>47</v>
      </c>
    </row>
    <row r="272" spans="1:16" s="3" customFormat="1" ht="56.25" x14ac:dyDescent="0.2">
      <c r="A272" s="24">
        <f t="shared" si="4"/>
        <v>24</v>
      </c>
      <c r="B272" s="24" t="s">
        <v>56</v>
      </c>
      <c r="C272" s="22" t="s">
        <v>53</v>
      </c>
      <c r="D272" s="22" t="s">
        <v>54</v>
      </c>
      <c r="E272" s="23" t="s">
        <v>271</v>
      </c>
      <c r="F272" s="24">
        <v>796</v>
      </c>
      <c r="G272" s="24" t="s">
        <v>35</v>
      </c>
      <c r="H272" s="25">
        <v>5400</v>
      </c>
      <c r="I272" s="25">
        <v>25701000</v>
      </c>
      <c r="J272" s="24" t="s">
        <v>36</v>
      </c>
      <c r="K272" s="26">
        <v>2278800</v>
      </c>
      <c r="L272" s="112">
        <v>46905</v>
      </c>
      <c r="M272" s="112">
        <v>47453</v>
      </c>
      <c r="N272" s="24" t="s">
        <v>61</v>
      </c>
      <c r="O272" s="24" t="s">
        <v>46</v>
      </c>
      <c r="P272" s="24" t="s">
        <v>47</v>
      </c>
    </row>
    <row r="273" spans="1:16" s="3" customFormat="1" ht="56.25" x14ac:dyDescent="0.2">
      <c r="A273" s="24">
        <f t="shared" si="4"/>
        <v>25</v>
      </c>
      <c r="B273" s="24" t="s">
        <v>56</v>
      </c>
      <c r="C273" s="22" t="s">
        <v>53</v>
      </c>
      <c r="D273" s="22" t="s">
        <v>54</v>
      </c>
      <c r="E273" s="23" t="s">
        <v>272</v>
      </c>
      <c r="F273" s="24">
        <v>796</v>
      </c>
      <c r="G273" s="24" t="s">
        <v>35</v>
      </c>
      <c r="H273" s="25">
        <v>5400</v>
      </c>
      <c r="I273" s="25">
        <v>25701000</v>
      </c>
      <c r="J273" s="24" t="s">
        <v>36</v>
      </c>
      <c r="K273" s="26">
        <v>2278800</v>
      </c>
      <c r="L273" s="112">
        <v>47058</v>
      </c>
      <c r="M273" s="112">
        <v>47270</v>
      </c>
      <c r="N273" s="24" t="s">
        <v>61</v>
      </c>
      <c r="O273" s="24" t="s">
        <v>46</v>
      </c>
      <c r="P273" s="24" t="s">
        <v>47</v>
      </c>
    </row>
    <row r="274" spans="1:16" s="3" customFormat="1" ht="18.75" x14ac:dyDescent="0.2">
      <c r="A274" s="17"/>
      <c r="B274" s="17"/>
      <c r="C274" s="42"/>
      <c r="D274" s="42"/>
      <c r="E274" s="43"/>
      <c r="F274" s="17"/>
      <c r="G274" s="17"/>
      <c r="H274" s="19"/>
      <c r="I274" s="19"/>
      <c r="J274" s="17"/>
      <c r="K274" s="51"/>
      <c r="L274" s="44"/>
      <c r="M274" s="44"/>
      <c r="N274" s="17"/>
      <c r="O274" s="17"/>
      <c r="P274" s="17"/>
    </row>
    <row r="275" spans="1:16" ht="18.75" x14ac:dyDescent="0.2">
      <c r="A275" s="12"/>
      <c r="B275" s="13"/>
      <c r="C275" s="14"/>
      <c r="D275" s="15"/>
      <c r="E275" s="16"/>
      <c r="F275" s="17"/>
      <c r="G275" s="12"/>
      <c r="H275" s="18"/>
      <c r="I275" s="19"/>
      <c r="J275" s="17"/>
      <c r="K275" s="67"/>
      <c r="L275" s="20"/>
      <c r="M275" s="20"/>
      <c r="N275" s="12"/>
      <c r="O275" s="12"/>
      <c r="P275" s="21"/>
    </row>
    <row r="276" spans="1:16" s="38" customFormat="1" ht="23.25" x14ac:dyDescent="0.35">
      <c r="A276" s="177" t="s">
        <v>305</v>
      </c>
      <c r="B276" s="177"/>
      <c r="C276" s="177"/>
      <c r="D276" s="177"/>
      <c r="E276" s="41"/>
      <c r="F276" s="41"/>
      <c r="G276" s="49" t="s">
        <v>306</v>
      </c>
      <c r="K276" s="95"/>
    </row>
    <row r="277" spans="1:16" ht="23.25" x14ac:dyDescent="0.2">
      <c r="H277" s="1"/>
      <c r="I277" s="10"/>
      <c r="J277" s="1"/>
      <c r="K277" s="95"/>
      <c r="L277" s="1"/>
      <c r="M277" s="1"/>
      <c r="N277" s="1"/>
      <c r="O277" s="1"/>
      <c r="P277" s="1"/>
    </row>
  </sheetData>
  <autoFilter ref="A18:P117" xr:uid="{00000000-0009-0000-0000-000000000000}"/>
  <mergeCells count="80">
    <mergeCell ref="A276:D276"/>
    <mergeCell ref="A126:J126"/>
    <mergeCell ref="A128:P128"/>
    <mergeCell ref="A129:H129"/>
    <mergeCell ref="A131:M131"/>
    <mergeCell ref="A138:A140"/>
    <mergeCell ref="B138:B140"/>
    <mergeCell ref="C138:C140"/>
    <mergeCell ref="D138:D140"/>
    <mergeCell ref="E138:M138"/>
    <mergeCell ref="E139:E140"/>
    <mergeCell ref="F139:G139"/>
    <mergeCell ref="H139:H140"/>
    <mergeCell ref="I139:J139"/>
    <mergeCell ref="K139:K140"/>
    <mergeCell ref="L139:M139"/>
    <mergeCell ref="P15:P17"/>
    <mergeCell ref="H16:H17"/>
    <mergeCell ref="F16:G16"/>
    <mergeCell ref="N15:N17"/>
    <mergeCell ref="O15:O16"/>
    <mergeCell ref="L16:M16"/>
    <mergeCell ref="K16:K17"/>
    <mergeCell ref="I16:J16"/>
    <mergeCell ref="A136:P136"/>
    <mergeCell ref="N138:N140"/>
    <mergeCell ref="O138:O139"/>
    <mergeCell ref="P138:P140"/>
    <mergeCell ref="A4:O4"/>
    <mergeCell ref="A6:H6"/>
    <mergeCell ref="I6:O6"/>
    <mergeCell ref="A7:H7"/>
    <mergeCell ref="A8:H8"/>
    <mergeCell ref="I7:O7"/>
    <mergeCell ref="I8:O8"/>
    <mergeCell ref="I9:O9"/>
    <mergeCell ref="A10:H10"/>
    <mergeCell ref="A11:H11"/>
    <mergeCell ref="A9:H9"/>
    <mergeCell ref="E15:M15"/>
    <mergeCell ref="A12:H12"/>
    <mergeCell ref="I10:O10"/>
    <mergeCell ref="I11:O11"/>
    <mergeCell ref="I12:O12"/>
    <mergeCell ref="A14:O14"/>
    <mergeCell ref="C15:C17"/>
    <mergeCell ref="D15:D17"/>
    <mergeCell ref="A15:A17"/>
    <mergeCell ref="B15:B17"/>
    <mergeCell ref="E16:E17"/>
    <mergeCell ref="A205:P205"/>
    <mergeCell ref="A207:A209"/>
    <mergeCell ref="B207:B209"/>
    <mergeCell ref="C207:C209"/>
    <mergeCell ref="D207:D209"/>
    <mergeCell ref="E207:M207"/>
    <mergeCell ref="N207:N209"/>
    <mergeCell ref="O207:O208"/>
    <mergeCell ref="P207:P209"/>
    <mergeCell ref="E208:E209"/>
    <mergeCell ref="F208:G208"/>
    <mergeCell ref="H208:H209"/>
    <mergeCell ref="I208:J208"/>
    <mergeCell ref="K208:K209"/>
    <mergeCell ref="L208:M208"/>
    <mergeCell ref="A243:P243"/>
    <mergeCell ref="A245:A247"/>
    <mergeCell ref="B245:B247"/>
    <mergeCell ref="C245:C247"/>
    <mergeCell ref="D245:D247"/>
    <mergeCell ref="E245:M245"/>
    <mergeCell ref="N245:N247"/>
    <mergeCell ref="O245:O246"/>
    <mergeCell ref="P245:P247"/>
    <mergeCell ref="E246:E247"/>
    <mergeCell ref="F246:G246"/>
    <mergeCell ref="H246:H247"/>
    <mergeCell ref="I246:J246"/>
    <mergeCell ref="K246:K247"/>
    <mergeCell ref="L246:M246"/>
  </mergeCells>
  <phoneticPr fontId="40" type="noConversion"/>
  <hyperlinks>
    <hyperlink ref="I9" r:id="rId1" xr:uid="{00000000-0004-0000-0000-000000000000}"/>
  </hyperlinks>
  <pageMargins left="0.25" right="0.25" top="0.75" bottom="0.75" header="0.3" footer="0.3"/>
  <pageSetup paperSize="9" scale="43" fitToHeight="0" orientation="landscape" r:id="rId2"/>
  <headerFooter>
    <oddFooter>&amp;CСтраница &amp;P из &amp;N</oddFooter>
  </headerFooter>
  <rowBreaks count="18" manualBreakCount="18">
    <brk id="28" max="15" man="1"/>
    <brk id="43" max="15" man="1"/>
    <brk id="52" max="15" man="1"/>
    <brk id="73" max="15" man="1"/>
    <brk id="83" max="15" man="1"/>
    <brk id="89" max="15" man="1"/>
    <brk id="96" max="15" man="1"/>
    <brk id="105" max="15" man="1"/>
    <brk id="132" max="15" man="1"/>
    <brk id="153" max="15" man="1"/>
    <brk id="164" max="15" man="1"/>
    <brk id="175" max="15" man="1"/>
    <brk id="188" max="15" man="1"/>
    <brk id="198" max="15" man="1"/>
    <brk id="214" max="15" man="1"/>
    <brk id="225" max="15" man="1"/>
    <brk id="240" max="15" man="1"/>
    <brk id="25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7962-98F1-431F-9519-BE99078C7549}">
  <sheetPr>
    <tabColor rgb="FFC00000"/>
  </sheetPr>
  <dimension ref="A2:K13"/>
  <sheetViews>
    <sheetView workbookViewId="0">
      <selection activeCell="A13" sqref="A13"/>
    </sheetView>
  </sheetViews>
  <sheetFormatPr defaultRowHeight="12.75" x14ac:dyDescent="0.2"/>
  <cols>
    <col min="1" max="1" width="16.5703125" customWidth="1"/>
  </cols>
  <sheetData>
    <row r="2" spans="1:11" ht="19.5" customHeight="1" x14ac:dyDescent="0.25">
      <c r="A2" s="123">
        <v>46034</v>
      </c>
      <c r="B2" s="183" t="s">
        <v>304</v>
      </c>
      <c r="C2" s="184"/>
      <c r="D2" s="184"/>
      <c r="E2" s="184"/>
      <c r="F2" s="184"/>
      <c r="G2" s="184"/>
      <c r="H2" s="184"/>
      <c r="I2" s="184"/>
      <c r="J2" s="184"/>
      <c r="K2" s="185"/>
    </row>
    <row r="3" spans="1:11" ht="15.75" x14ac:dyDescent="0.25">
      <c r="A3" s="123">
        <v>46038</v>
      </c>
      <c r="B3" s="183" t="s">
        <v>325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.75" x14ac:dyDescent="0.25">
      <c r="A4" s="123">
        <v>46049</v>
      </c>
      <c r="B4" s="183" t="s">
        <v>324</v>
      </c>
      <c r="C4" s="184"/>
      <c r="D4" s="184"/>
      <c r="E4" s="184"/>
      <c r="F4" s="184"/>
      <c r="G4" s="184"/>
      <c r="H4" s="184"/>
      <c r="I4" s="184"/>
      <c r="J4" s="184"/>
      <c r="K4" s="185"/>
    </row>
    <row r="5" spans="1:11" ht="15.75" x14ac:dyDescent="0.25">
      <c r="A5" s="123">
        <v>46070</v>
      </c>
      <c r="B5" s="183" t="s">
        <v>334</v>
      </c>
      <c r="C5" s="184"/>
      <c r="D5" s="184"/>
      <c r="E5" s="184"/>
      <c r="F5" s="184"/>
      <c r="G5" s="184"/>
      <c r="H5" s="184"/>
      <c r="I5" s="184"/>
      <c r="J5" s="184"/>
      <c r="K5" s="185"/>
    </row>
    <row r="6" spans="1:11" ht="15.75" x14ac:dyDescent="0.25">
      <c r="A6" s="123">
        <v>46077</v>
      </c>
      <c r="B6" s="183" t="s">
        <v>304</v>
      </c>
      <c r="C6" s="184"/>
      <c r="D6" s="184"/>
      <c r="E6" s="184"/>
      <c r="F6" s="184"/>
      <c r="G6" s="184"/>
      <c r="H6" s="184"/>
      <c r="I6" s="184"/>
      <c r="J6" s="184"/>
      <c r="K6" s="185"/>
    </row>
    <row r="7" spans="1:11" ht="15.75" x14ac:dyDescent="0.25">
      <c r="A7" s="123">
        <v>46101</v>
      </c>
      <c r="B7" s="183" t="s">
        <v>337</v>
      </c>
      <c r="C7" s="184"/>
      <c r="D7" s="184"/>
      <c r="E7" s="184"/>
      <c r="F7" s="184"/>
      <c r="G7" s="184"/>
      <c r="H7" s="184"/>
      <c r="I7" s="184"/>
      <c r="J7" s="184"/>
      <c r="K7" s="185"/>
    </row>
    <row r="8" spans="1:11" ht="15.75" x14ac:dyDescent="0.25">
      <c r="A8" s="123">
        <v>46111</v>
      </c>
      <c r="B8" s="183" t="s">
        <v>352</v>
      </c>
      <c r="C8" s="184"/>
      <c r="D8" s="184"/>
      <c r="E8" s="184"/>
      <c r="F8" s="184"/>
      <c r="G8" s="184"/>
      <c r="H8" s="184"/>
      <c r="I8" s="184"/>
      <c r="J8" s="184"/>
      <c r="K8" s="185"/>
    </row>
    <row r="9" spans="1:11" ht="15.75" x14ac:dyDescent="0.25">
      <c r="A9" s="123">
        <v>46113</v>
      </c>
      <c r="B9" s="183" t="s">
        <v>353</v>
      </c>
      <c r="C9" s="184"/>
      <c r="D9" s="184"/>
      <c r="E9" s="184"/>
      <c r="F9" s="184"/>
      <c r="G9" s="184"/>
      <c r="H9" s="184"/>
      <c r="I9" s="184"/>
      <c r="J9" s="184"/>
      <c r="K9" s="185"/>
    </row>
    <row r="10" spans="1:11" ht="15.75" x14ac:dyDescent="0.25">
      <c r="A10" s="123">
        <v>46129</v>
      </c>
      <c r="B10" s="183" t="s">
        <v>356</v>
      </c>
      <c r="C10" s="184"/>
      <c r="D10" s="184"/>
      <c r="E10" s="184"/>
      <c r="F10" s="184"/>
      <c r="G10" s="184"/>
      <c r="H10" s="184"/>
      <c r="I10" s="184"/>
      <c r="J10" s="184"/>
      <c r="K10" s="185"/>
    </row>
    <row r="11" spans="1:11" ht="33" customHeight="1" x14ac:dyDescent="0.25">
      <c r="A11" s="123">
        <v>46154</v>
      </c>
      <c r="B11" s="183" t="s">
        <v>372</v>
      </c>
      <c r="C11" s="184"/>
      <c r="D11" s="184"/>
      <c r="E11" s="184"/>
      <c r="F11" s="184"/>
      <c r="G11" s="184"/>
      <c r="H11" s="184"/>
      <c r="I11" s="184"/>
      <c r="J11" s="184"/>
      <c r="K11" s="185"/>
    </row>
    <row r="12" spans="1:11" ht="15.75" x14ac:dyDescent="0.25">
      <c r="A12" s="123">
        <v>46163</v>
      </c>
      <c r="B12" s="183" t="s">
        <v>373</v>
      </c>
      <c r="C12" s="184"/>
      <c r="D12" s="184"/>
      <c r="E12" s="184"/>
      <c r="F12" s="184"/>
      <c r="G12" s="184"/>
      <c r="H12" s="184"/>
      <c r="I12" s="184"/>
      <c r="J12" s="184"/>
      <c r="K12" s="185"/>
    </row>
    <row r="13" spans="1:11" ht="34.5" customHeight="1" x14ac:dyDescent="0.25">
      <c r="A13" s="123">
        <v>46184</v>
      </c>
      <c r="B13" s="180" t="s">
        <v>390</v>
      </c>
      <c r="C13" s="181"/>
      <c r="D13" s="181"/>
      <c r="E13" s="181"/>
      <c r="F13" s="181"/>
      <c r="G13" s="181"/>
      <c r="H13" s="181"/>
      <c r="I13" s="181"/>
      <c r="J13" s="181"/>
      <c r="K13" s="182"/>
    </row>
  </sheetData>
  <mergeCells count="12">
    <mergeCell ref="B13:K13"/>
    <mergeCell ref="B7:K7"/>
    <mergeCell ref="B2:K2"/>
    <mergeCell ref="B3:K3"/>
    <mergeCell ref="B4:K4"/>
    <mergeCell ref="B5:K5"/>
    <mergeCell ref="B6:K6"/>
    <mergeCell ref="B12:K12"/>
    <mergeCell ref="B11:K11"/>
    <mergeCell ref="B10:K10"/>
    <mergeCell ref="B9:K9"/>
    <mergeCell ref="B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Закупок на 2026 год</vt:lpstr>
      <vt:lpstr>Перечень изменений</vt:lpstr>
      <vt:lpstr>'План Закупок на 2026 год'!Область_печати</vt:lpstr>
    </vt:vector>
  </TitlesOfParts>
  <Company>ОАО "Иркутскэнерго"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Сальманова Мария Валерьевна</dc:creator>
  <cp:lastModifiedBy>Сальманова Мария Валерьевна</cp:lastModifiedBy>
  <cp:lastPrinted>2026-05-21T02:46:17Z</cp:lastPrinted>
  <dcterms:created xsi:type="dcterms:W3CDTF">2003-09-24T06:11:03Z</dcterms:created>
  <dcterms:modified xsi:type="dcterms:W3CDTF">2026-06-11T05:08:26Z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