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linina_ov\Desktop\Оксана\Конкурс\Тайшетское отделение\Иркутская обл., г. Тайшет, ул. Суворова, 6а\2022\Ремонт помещений\Аукцион\"/>
    </mc:Choice>
  </mc:AlternateContent>
  <bookViews>
    <workbookView xWindow="525" yWindow="-165" windowWidth="10905" windowHeight="6315"/>
  </bookViews>
  <sheets>
    <sheet name="1" sheetId="9" r:id="rId1"/>
  </sheets>
  <definedNames>
    <definedName name="_xlnm.Print_Titles" localSheetId="0">'1'!$10:$11</definedName>
  </definedNames>
  <calcPr calcId="162913"/>
</workbook>
</file>

<file path=xl/calcChain.xml><?xml version="1.0" encoding="utf-8"?>
<calcChain xmlns="http://schemas.openxmlformats.org/spreadsheetml/2006/main">
  <c r="N176" i="9" l="1"/>
  <c r="H176" i="9"/>
  <c r="H175" i="9"/>
  <c r="H174" i="9"/>
  <c r="H173" i="9"/>
  <c r="N169" i="9"/>
  <c r="H169" i="9"/>
  <c r="N168" i="9"/>
  <c r="H168" i="9"/>
  <c r="M166" i="9"/>
  <c r="H166" i="9"/>
  <c r="U165" i="9"/>
  <c r="M165" i="9"/>
  <c r="H165" i="9"/>
  <c r="N164" i="9"/>
  <c r="M164" i="9"/>
  <c r="H164" i="9"/>
  <c r="U153" i="9"/>
  <c r="N152" i="9"/>
  <c r="M152" i="9"/>
  <c r="H152" i="9"/>
  <c r="N151" i="9"/>
  <c r="H151" i="9"/>
  <c r="N149" i="9"/>
  <c r="M149" i="9"/>
  <c r="H149" i="9"/>
  <c r="N148" i="9"/>
  <c r="M148" i="9"/>
  <c r="H148" i="9"/>
  <c r="U147" i="9"/>
  <c r="N147" i="9"/>
  <c r="M147" i="9"/>
  <c r="H147" i="9"/>
  <c r="U146" i="9"/>
  <c r="N146" i="9"/>
  <c r="M146" i="9"/>
  <c r="H146" i="9"/>
  <c r="N145" i="9"/>
  <c r="H145" i="9"/>
  <c r="U139" i="9"/>
  <c r="N139" i="9"/>
  <c r="M139" i="9"/>
  <c r="H139" i="9"/>
  <c r="U137" i="9"/>
  <c r="N137" i="9"/>
  <c r="M137" i="9"/>
  <c r="H137" i="9"/>
  <c r="N136" i="9"/>
  <c r="M136" i="9"/>
  <c r="H136" i="9"/>
  <c r="U135" i="9"/>
  <c r="U134" i="9"/>
  <c r="N134" i="9"/>
  <c r="U133" i="9"/>
  <c r="N133" i="9"/>
  <c r="H133" i="9"/>
  <c r="N132" i="9"/>
  <c r="M132" i="9"/>
  <c r="H132" i="9"/>
  <c r="D132" i="9"/>
  <c r="N131" i="9"/>
  <c r="H131" i="9"/>
  <c r="N130" i="9"/>
  <c r="H130" i="9"/>
  <c r="N129" i="9"/>
  <c r="H129" i="9"/>
  <c r="U128" i="9"/>
  <c r="N128" i="9"/>
  <c r="M128" i="9"/>
  <c r="H128" i="9"/>
  <c r="U127" i="9"/>
  <c r="N127" i="9"/>
  <c r="M127" i="9"/>
  <c r="H127" i="9"/>
  <c r="U126" i="9"/>
  <c r="N126" i="9"/>
  <c r="M126" i="9"/>
  <c r="H126" i="9"/>
  <c r="U125" i="9"/>
  <c r="N125" i="9"/>
  <c r="M125" i="9"/>
  <c r="H125" i="9"/>
  <c r="U123" i="9"/>
  <c r="N123" i="9"/>
  <c r="H123" i="9"/>
  <c r="Q122" i="9"/>
  <c r="N122" i="9"/>
  <c r="M122" i="9"/>
  <c r="H122" i="9"/>
  <c r="D122" i="9"/>
  <c r="Q121" i="9"/>
  <c r="N121" i="9"/>
  <c r="H121" i="9"/>
  <c r="U120" i="9"/>
  <c r="H120" i="9"/>
  <c r="U119" i="9"/>
  <c r="H119" i="9"/>
  <c r="U118" i="9"/>
  <c r="N118" i="9"/>
  <c r="M118" i="9"/>
  <c r="H118" i="9"/>
  <c r="U117" i="9"/>
  <c r="M117" i="9"/>
  <c r="H117" i="9"/>
  <c r="M116" i="9"/>
  <c r="H116" i="9"/>
  <c r="M115" i="9"/>
  <c r="H115" i="9"/>
  <c r="U114" i="9"/>
  <c r="N114" i="9"/>
  <c r="H114" i="9"/>
  <c r="D114" i="9"/>
  <c r="U113" i="9"/>
  <c r="N113" i="9"/>
  <c r="H113" i="9"/>
  <c r="D113" i="9"/>
  <c r="Q112" i="9"/>
  <c r="N112" i="9"/>
  <c r="H112" i="9"/>
  <c r="D112" i="9"/>
  <c r="Q111" i="9"/>
  <c r="N111" i="9"/>
  <c r="H111" i="9"/>
  <c r="D111" i="9"/>
  <c r="U109" i="9"/>
  <c r="N109" i="9"/>
  <c r="M109" i="9"/>
  <c r="H109" i="9"/>
  <c r="U108" i="9"/>
  <c r="N108" i="9"/>
  <c r="H108" i="9"/>
  <c r="Q107" i="9"/>
  <c r="N107" i="9"/>
  <c r="H107" i="9"/>
  <c r="N106" i="9"/>
  <c r="M106" i="9"/>
  <c r="H106" i="9"/>
  <c r="U105" i="9"/>
  <c r="U104" i="9"/>
  <c r="N104" i="9"/>
  <c r="H104" i="9"/>
  <c r="U103" i="9"/>
  <c r="N103" i="9"/>
  <c r="H103" i="9"/>
  <c r="N102" i="9"/>
  <c r="M102" i="9"/>
  <c r="H102" i="9"/>
  <c r="D102" i="9"/>
  <c r="N101" i="9"/>
  <c r="H101" i="9"/>
  <c r="N100" i="9"/>
  <c r="H100" i="9"/>
  <c r="N99" i="9"/>
  <c r="H99" i="9"/>
  <c r="U98" i="9"/>
  <c r="N98" i="9"/>
  <c r="M98" i="9"/>
  <c r="H98" i="9"/>
  <c r="U97" i="9"/>
  <c r="N97" i="9"/>
  <c r="H97" i="9"/>
  <c r="Q96" i="9"/>
  <c r="N96" i="9"/>
  <c r="M96" i="9"/>
  <c r="H96" i="9"/>
  <c r="D96" i="9"/>
  <c r="Q95" i="9"/>
  <c r="N95" i="9"/>
  <c r="H95" i="9"/>
  <c r="U94" i="9"/>
  <c r="H94" i="9"/>
  <c r="U93" i="9"/>
  <c r="H93" i="9"/>
  <c r="U92" i="9"/>
  <c r="N92" i="9"/>
  <c r="M92" i="9"/>
  <c r="H92" i="9"/>
  <c r="U91" i="9"/>
  <c r="N91" i="9"/>
  <c r="M91" i="9"/>
  <c r="H91" i="9"/>
  <c r="N90" i="9"/>
  <c r="M90" i="9"/>
  <c r="H90" i="9"/>
  <c r="N89" i="9"/>
  <c r="M89" i="9"/>
  <c r="H89" i="9"/>
  <c r="D89" i="9"/>
  <c r="N88" i="9"/>
  <c r="M88" i="9"/>
  <c r="H88" i="9"/>
  <c r="U87" i="9"/>
  <c r="N87" i="9"/>
  <c r="M87" i="9"/>
  <c r="H87" i="9"/>
  <c r="U86" i="9"/>
  <c r="N86" i="9"/>
  <c r="H86" i="9"/>
  <c r="D86" i="9"/>
  <c r="N85" i="9"/>
  <c r="H85" i="9"/>
  <c r="D85" i="9"/>
  <c r="Q84" i="9"/>
  <c r="N84" i="9"/>
  <c r="M84" i="9"/>
  <c r="H84" i="9"/>
  <c r="D84" i="9"/>
  <c r="N83" i="9"/>
  <c r="H83" i="9"/>
  <c r="D83" i="9"/>
  <c r="N82" i="9"/>
  <c r="H82" i="9"/>
  <c r="D82" i="9"/>
  <c r="U80" i="9"/>
  <c r="N80" i="9"/>
  <c r="M80" i="9"/>
  <c r="H80" i="9"/>
  <c r="U79" i="9"/>
  <c r="N79" i="9"/>
  <c r="H79" i="9"/>
  <c r="Q78" i="9"/>
  <c r="N78" i="9"/>
  <c r="H78" i="9"/>
  <c r="N77" i="9"/>
  <c r="M77" i="9"/>
  <c r="H77" i="9"/>
  <c r="U76" i="9"/>
  <c r="Q75" i="9"/>
  <c r="N75" i="9"/>
  <c r="M75" i="9"/>
  <c r="H75" i="9"/>
  <c r="U74" i="9"/>
  <c r="N74" i="9"/>
  <c r="M74" i="9"/>
  <c r="H74" i="9"/>
  <c r="Q73" i="9"/>
  <c r="N73" i="9"/>
  <c r="M73" i="9"/>
  <c r="H73" i="9"/>
  <c r="N72" i="9"/>
  <c r="M72" i="9"/>
  <c r="H72" i="9"/>
  <c r="N71" i="9"/>
  <c r="H71" i="9"/>
  <c r="U70" i="9"/>
  <c r="N70" i="9"/>
  <c r="M70" i="9"/>
  <c r="H70" i="9"/>
  <c r="U68" i="9"/>
  <c r="N68" i="9"/>
  <c r="H68" i="9"/>
  <c r="N67" i="9"/>
  <c r="H67" i="9"/>
  <c r="N66" i="9"/>
  <c r="H66" i="9"/>
  <c r="N65" i="9"/>
  <c r="H65" i="9"/>
  <c r="N64" i="9"/>
  <c r="H64" i="9"/>
  <c r="Q63" i="9"/>
  <c r="N63" i="9"/>
  <c r="H63" i="9"/>
  <c r="Q62" i="9"/>
  <c r="M62" i="9"/>
  <c r="H62" i="9"/>
  <c r="U61" i="9"/>
  <c r="H61" i="9"/>
  <c r="U60" i="9"/>
  <c r="N60" i="9"/>
  <c r="M60" i="9"/>
  <c r="H60" i="9"/>
  <c r="U59" i="9"/>
  <c r="N59" i="9"/>
  <c r="M59" i="9"/>
  <c r="H59" i="9"/>
  <c r="N58" i="9"/>
  <c r="M58" i="9"/>
  <c r="H58" i="9"/>
  <c r="N57" i="9"/>
  <c r="M57" i="9"/>
  <c r="H57" i="9"/>
  <c r="D57" i="9"/>
  <c r="N56" i="9"/>
  <c r="M56" i="9"/>
  <c r="H56" i="9"/>
  <c r="U54" i="9"/>
  <c r="N54" i="9"/>
  <c r="U53" i="9"/>
  <c r="N53" i="9"/>
  <c r="M53" i="9"/>
  <c r="H53" i="9"/>
  <c r="Q52" i="9"/>
  <c r="N52" i="9"/>
  <c r="M52" i="9"/>
  <c r="H52" i="9"/>
  <c r="D52" i="9"/>
  <c r="Q51" i="9"/>
  <c r="N51" i="9"/>
  <c r="M51" i="9"/>
  <c r="H51" i="9"/>
  <c r="E51" i="9"/>
  <c r="Q50" i="9"/>
  <c r="N50" i="9"/>
  <c r="M50" i="9"/>
  <c r="H50" i="9"/>
  <c r="E50" i="9"/>
  <c r="N48" i="9"/>
  <c r="M48" i="9"/>
  <c r="H48" i="9"/>
  <c r="N47" i="9"/>
  <c r="M47" i="9"/>
  <c r="H47" i="9"/>
  <c r="N46" i="9"/>
  <c r="M46" i="9"/>
  <c r="H46" i="9"/>
  <c r="N45" i="9"/>
  <c r="H45" i="9"/>
  <c r="N44" i="9"/>
  <c r="M44" i="9"/>
  <c r="H44" i="9"/>
  <c r="N43" i="9"/>
  <c r="M43" i="9"/>
  <c r="H43" i="9"/>
  <c r="U42" i="9"/>
  <c r="N42" i="9"/>
  <c r="M42" i="9"/>
  <c r="H42" i="9"/>
  <c r="U41" i="9"/>
  <c r="N41" i="9"/>
  <c r="M41" i="9"/>
  <c r="H41" i="9"/>
  <c r="U34" i="9"/>
  <c r="N34" i="9"/>
  <c r="M34" i="9"/>
  <c r="H34" i="9"/>
  <c r="H32" i="9"/>
  <c r="N31" i="9"/>
  <c r="H31" i="9"/>
  <c r="D31" i="9"/>
  <c r="U30" i="9"/>
  <c r="N30" i="9"/>
  <c r="H30" i="9"/>
  <c r="N29" i="9"/>
  <c r="M29" i="9"/>
  <c r="H29" i="9"/>
  <c r="D29" i="9"/>
  <c r="N28" i="9"/>
  <c r="H28" i="9"/>
  <c r="D28" i="9"/>
  <c r="N27" i="9"/>
  <c r="H27" i="9"/>
  <c r="N26" i="9"/>
  <c r="H26" i="9"/>
  <c r="N25" i="9"/>
  <c r="H25" i="9"/>
  <c r="N24" i="9"/>
  <c r="H24" i="9"/>
  <c r="U23" i="9"/>
  <c r="N23" i="9"/>
  <c r="H23" i="9"/>
  <c r="D23" i="9"/>
  <c r="N22" i="9"/>
  <c r="M22" i="9"/>
  <c r="H22" i="9"/>
  <c r="U21" i="9"/>
  <c r="N21" i="9"/>
  <c r="M21" i="9"/>
  <c r="H21" i="9"/>
  <c r="U20" i="9"/>
  <c r="N20" i="9"/>
  <c r="M20" i="9"/>
  <c r="H20" i="9"/>
  <c r="D20" i="9"/>
  <c r="N19" i="9"/>
  <c r="M19" i="9"/>
  <c r="H19" i="9"/>
  <c r="N18" i="9"/>
  <c r="M18" i="9"/>
  <c r="H18" i="9"/>
  <c r="N17" i="9"/>
  <c r="M17" i="9"/>
  <c r="H17" i="9"/>
</calcChain>
</file>

<file path=xl/sharedStrings.xml><?xml version="1.0" encoding="utf-8"?>
<sst xmlns="http://schemas.openxmlformats.org/spreadsheetml/2006/main" count="919" uniqueCount="242">
  <si>
    <t>Наименование работ</t>
  </si>
  <si>
    <t>Кол-во</t>
  </si>
  <si>
    <t>Наименование</t>
  </si>
  <si>
    <t>Демонтируемый материал</t>
  </si>
  <si>
    <t>Ед. изм.</t>
  </si>
  <si>
    <t>м2</t>
  </si>
  <si>
    <t xml:space="preserve">№ п/п </t>
  </si>
  <si>
    <t>Ед. изм</t>
  </si>
  <si>
    <t>Потребность в основных материалах</t>
  </si>
  <si>
    <t>Использова-ние</t>
  </si>
  <si>
    <t>1</t>
  </si>
  <si>
    <t>2</t>
  </si>
  <si>
    <t>3</t>
  </si>
  <si>
    <t>4</t>
  </si>
  <si>
    <t>5</t>
  </si>
  <si>
    <t>6</t>
  </si>
  <si>
    <t>7</t>
  </si>
  <si>
    <t>8</t>
  </si>
  <si>
    <t>Поставщик</t>
  </si>
  <si>
    <t>шт</t>
  </si>
  <si>
    <t>м пог</t>
  </si>
  <si>
    <t>а</t>
  </si>
  <si>
    <t>б</t>
  </si>
  <si>
    <t>h</t>
  </si>
  <si>
    <t>N</t>
  </si>
  <si>
    <t>колич</t>
  </si>
  <si>
    <t>т</t>
  </si>
  <si>
    <t>подрядчик</t>
  </si>
  <si>
    <t>1 этаж</t>
  </si>
  <si>
    <t>СОГЛАСОВАНО:</t>
  </si>
  <si>
    <t>Главный инженер ООО "Иркутскэнергосбыт"</t>
  </si>
  <si>
    <t>________________О.Н. Герасименко</t>
  </si>
  <si>
    <t>"___"_______________2014 г.</t>
  </si>
  <si>
    <t>УТВЕРЖДАЮ:</t>
  </si>
  <si>
    <t>Генеральный директор ООО "СпецТехСтрой"</t>
  </si>
  <si>
    <t>________________Л.А. Козюра</t>
  </si>
  <si>
    <t>м</t>
  </si>
  <si>
    <t>Пена монтажная</t>
  </si>
  <si>
    <t>Строит мусор</t>
  </si>
  <si>
    <t>компл.</t>
  </si>
  <si>
    <t>Дефектная ведомость №1 (ведомость объемов работ)</t>
  </si>
  <si>
    <t>м3</t>
  </si>
  <si>
    <t>Эмаль черная</t>
  </si>
  <si>
    <t>шт.</t>
  </si>
  <si>
    <t>подвесы подвесного потолка "Амстронг"</t>
  </si>
  <si>
    <t xml:space="preserve"> шт.</t>
  </si>
  <si>
    <t xml:space="preserve">светильник светодиодный типа L-office 25 "LEDEL"       </t>
  </si>
  <si>
    <t>Плитка потолочная "Армстронг" 600х600 мм</t>
  </si>
  <si>
    <t>краска ВД-АК, влагостойкая</t>
  </si>
  <si>
    <t>кг</t>
  </si>
  <si>
    <t>Шпатлевка поверхностей стен (ремонт поверхности)</t>
  </si>
  <si>
    <t>Грунтовка</t>
  </si>
  <si>
    <t>2 этаж</t>
  </si>
  <si>
    <t>Демонтаж - монтаж замка электромагнитного</t>
  </si>
  <si>
    <t>Грунтование поверхностей существующих стен и откосов</t>
  </si>
  <si>
    <t>3 этаж</t>
  </si>
  <si>
    <t>Клей плиточный</t>
  </si>
  <si>
    <t>Вентилятор осевой (бытовой)</t>
  </si>
  <si>
    <t>Герметизация швов примыкания оконных блоков к стенам</t>
  </si>
  <si>
    <t>1 м шва</t>
  </si>
  <si>
    <t>1 баллон</t>
  </si>
  <si>
    <t>Затаривание мусора в мешки</t>
  </si>
  <si>
    <t>Погрузка строительного мусора вручную</t>
  </si>
  <si>
    <t>Вывоз строительного мусора на расстояние до 15 км</t>
  </si>
  <si>
    <t>Перенос мебели</t>
  </si>
  <si>
    <t>9</t>
  </si>
  <si>
    <t>10</t>
  </si>
  <si>
    <t>12</t>
  </si>
  <si>
    <t>11</t>
  </si>
  <si>
    <t>13</t>
  </si>
  <si>
    <t>14</t>
  </si>
  <si>
    <t>15</t>
  </si>
  <si>
    <t>16</t>
  </si>
  <si>
    <t>Пропитка поверхности стен антисептирующим составом</t>
  </si>
  <si>
    <t>Грунтовка водно-дисперсная типа "Антиплесень"</t>
  </si>
  <si>
    <t>Расчистка поверхности от старой краски</t>
  </si>
  <si>
    <t>Шпатлевка</t>
  </si>
  <si>
    <t>Окрашивание водоэмульсионными составами поверхностей стен, ранее окрашенных: водоэмульсионной краской, с расчисткой старой краски до 10%</t>
  </si>
  <si>
    <t>Вестибюль. ЛК. С.У (помещ.11, лист ТУ-2)</t>
  </si>
  <si>
    <t xml:space="preserve">Замена вентилятора  </t>
  </si>
  <si>
    <t>Монтаж систем водоснабжения из труб полипропиленовых</t>
  </si>
  <si>
    <t>Труба Ø20х3,4 полипропиленовая армированная алюминием типа PP ALUX PN 25</t>
  </si>
  <si>
    <t>Тройник  Ø20</t>
  </si>
  <si>
    <t>Угольник 90° Ø20</t>
  </si>
  <si>
    <t xml:space="preserve">Монтаж вентилей </t>
  </si>
  <si>
    <t>Кран с рукояткой-бабочкой Ø 1/2"</t>
  </si>
  <si>
    <t>Соединитель с переходом на наружную резьбу Ø20 х1/2"</t>
  </si>
  <si>
    <t>Тройник с переходом на наружную резьбу
Ø20х1/2"</t>
  </si>
  <si>
    <t>Крепление (клипса) ПП d20</t>
  </si>
  <si>
    <t>Смена подводок гибких Ø 1/2"</t>
  </si>
  <si>
    <t>Подводка гибкая Ø 1/2" L= 300 мм</t>
  </si>
  <si>
    <t>Замена плинтуса ПВХ</t>
  </si>
  <si>
    <t>Плинтус ПВХ в комплекте с креплением.
Цвет "Шоколад"</t>
  </si>
  <si>
    <t>Замена потолка "Армстронг" (помещ.11)</t>
  </si>
  <si>
    <t>Потолок подвесной "Армстронг" в комплекте</t>
  </si>
  <si>
    <t>Светильник светодиодный 600х600 мм</t>
  </si>
  <si>
    <t>Повторное использов.</t>
  </si>
  <si>
    <t>Подвесы потолка "Армстронг"</t>
  </si>
  <si>
    <t>Краска ВД-АК, влагостойкая</t>
  </si>
  <si>
    <t>Замена сместителей на умывальнике</t>
  </si>
  <si>
    <t>Смеситель</t>
  </si>
  <si>
    <t>Замена сифона на умывальнике</t>
  </si>
  <si>
    <t>Сифон</t>
  </si>
  <si>
    <t>Ремонт конструкции пола из керамической плитки (демонтаж-монтаж)</t>
  </si>
  <si>
    <t xml:space="preserve">Плитка керамическая 450х450мм </t>
  </si>
  <si>
    <t>Демонтаж-монтаж светильников светодиодных в подвесных потолках "Армстронг" с установкой дополнительных подвесов</t>
  </si>
  <si>
    <t>Демонтаж подвесного потолка из плит "Армстронг" (помещение №9, коридор)</t>
  </si>
  <si>
    <t>Монтаж подвесного потолка из плит "Армстронг" (помещение №9, коридор)</t>
  </si>
  <si>
    <t>Строительный мусор.</t>
  </si>
  <si>
    <t>Окраска труб системы отопления</t>
  </si>
  <si>
    <t>Эмаль серая</t>
  </si>
  <si>
    <t>20</t>
  </si>
  <si>
    <t>Монтаж мебельных досок</t>
  </si>
  <si>
    <t>повт.исп</t>
  </si>
  <si>
    <t>Установка дверных ограничителей</t>
  </si>
  <si>
    <t>Дверной упор типа НОРА-М 100 AB</t>
  </si>
  <si>
    <t xml:space="preserve">Монтаж доводчика дверного </t>
  </si>
  <si>
    <t>Доводчик дверной типа VETTORE С - 50 - S (25-50кг)</t>
  </si>
  <si>
    <t xml:space="preserve">Демонтаж дверей остекленных из ПВХ </t>
  </si>
  <si>
    <t>Дверь 1420х2143 мм</t>
  </si>
  <si>
    <t>Дверь 1960х2226 мм</t>
  </si>
  <si>
    <t>Демонтаж-монтаж датчиков охранной сигнализации</t>
  </si>
  <si>
    <t>Извещатель магнитоконтактный накладной</t>
  </si>
  <si>
    <t xml:space="preserve">Установка уголков алюминиевых </t>
  </si>
  <si>
    <t>Угольник 90° с переходом на наружную резьбу Ø20х1/2"</t>
  </si>
  <si>
    <t>Водонагреватель накопительный типа 
Atlantic NANTO 15 AS</t>
  </si>
  <si>
    <t>Демонтаж- монтаж водонагревателя</t>
  </si>
  <si>
    <t>Водонагреватель накопительный  
V=15 литров</t>
  </si>
  <si>
    <t xml:space="preserve">Установка уголков декоративных ПВХ </t>
  </si>
  <si>
    <t>Уголки декоративные ПВХ 20х20мм,
цвет белый</t>
  </si>
  <si>
    <t>Изготовление и монтаж дверей остекленных из окрашенных алюминиевых профилей</t>
  </si>
  <si>
    <t>Дверь внутренней установки остекленная из окрашенных алюминиевых профилей (2000х2100 мм) в комплекте с ручками-скобами, замками.
Цвет белый</t>
  </si>
  <si>
    <t>Замена плит подвесного потолка "Армстронг"</t>
  </si>
  <si>
    <t>Замена светильников светодиодных в подвесных потолках "Армстронг" с установкой дополнительных подвесов</t>
  </si>
  <si>
    <t xml:space="preserve">светильник светодиодный 
офисный 600х600 мм       </t>
  </si>
  <si>
    <t>Замок электромагнитный</t>
  </si>
  <si>
    <t>Мебельные доски шириной 200 мм из ЛДСП, цвет серый</t>
  </si>
  <si>
    <t>Демонтаж-монтаж мебельных досок</t>
  </si>
  <si>
    <t>Ремонт оконных конструкций (регулировка, смазка и т.п.)</t>
  </si>
  <si>
    <t>1 окно</t>
  </si>
  <si>
    <t>Окрашивание водоэмульсионными составами поверхностей откосов, ранее не окрашенных</t>
  </si>
  <si>
    <t xml:space="preserve">Дверной блок </t>
  </si>
  <si>
    <t>Помещение С.У. (поз.1)</t>
  </si>
  <si>
    <t>Монтаж водонагревателя</t>
  </si>
  <si>
    <t>ГКЛ в комплекте с металлическими оцинкованными профилями</t>
  </si>
  <si>
    <t>Установка люка сантехнического</t>
  </si>
  <si>
    <t>Установка решетки вентиляционной 300х600 мм</t>
  </si>
  <si>
    <t xml:space="preserve"> Решетка вентиляционная 300х600 мм</t>
  </si>
  <si>
    <t>Люк сантехнический пластиковый 300х300 см</t>
  </si>
  <si>
    <t>18</t>
  </si>
  <si>
    <t>17</t>
  </si>
  <si>
    <t>19</t>
  </si>
  <si>
    <t>21</t>
  </si>
  <si>
    <t>22</t>
  </si>
  <si>
    <t>23</t>
  </si>
  <si>
    <t>24</t>
  </si>
  <si>
    <t>25</t>
  </si>
  <si>
    <t>26</t>
  </si>
  <si>
    <t>27</t>
  </si>
  <si>
    <t>28</t>
  </si>
  <si>
    <t xml:space="preserve">МДС35 пр.1 т.1 п.3._Производство строительных и других работ в существующих зданиях и сооружениях в стесненных условиях: с наличием в зоне производства работ загромождающих предметов. Стесненность 1,35 </t>
  </si>
  <si>
    <t>( коэффициент доплат к стоимости работ согласно общих частей СНИП)</t>
  </si>
  <si>
    <t>И.о. начальника ОКСиКР ООО "Иркутскэнергосбыт"____________А.В. Тарков</t>
  </si>
  <si>
    <t>Начальник Тайшетского отделения ООО "Иркутскэнергосбыт"____________Е.М. Свинцова</t>
  </si>
  <si>
    <t>"___"_______________2022 г.</t>
  </si>
  <si>
    <t>Прочие работы</t>
  </si>
  <si>
    <t>Дверной блок из ПВХ профиля</t>
  </si>
  <si>
    <t>Дверной блок металлический</t>
  </si>
  <si>
    <t>Демонтаж металлического дверного блока на запасной лестнице (985*1950 мм)</t>
  </si>
  <si>
    <t>Окраска металлических поверхностей перил лестничных</t>
  </si>
  <si>
    <t xml:space="preserve">Дверной блок наружной установки, утепленный, металлический в комплекте с ручками, замками, щеколдой (цвет серый)                                                         </t>
  </si>
  <si>
    <t>Дверной блок внутреней установки из окрашенных алюминиевых профилей и сэндвич-панелей в комплекте с нажимными ручками, замками.
Цвет серый</t>
  </si>
  <si>
    <t>Дверь внутренней установки остекленная из окрашенных алюминиевых профилей (2000х2100 мм) в комплекте с ручками-скобами, замками, доводчиком.
Цвет серый</t>
  </si>
  <si>
    <t>Дверь наружной установки остекленная из окрашенных алюминиевых профилей (1400х2100 мм) в комплекте с ручками-скобами, замками, доводчиком.
Цвет  серый</t>
  </si>
  <si>
    <t>Дверной блок внутреней установки из окрашенных алюминиевых профилей, остекленный сэндвич-панелей в комплекте с ручками-скобами, замками.
Цвет серый</t>
  </si>
  <si>
    <t>Дверной блок внутреней установки из окрашенных алюминиевых профилей из сэндвич-панелей в комплекте с нажимными ручками, замками.
Цвет серый</t>
  </si>
  <si>
    <t>Дверной блок внутреней установки глухой из окрашенных алюминиевых профилей и сэндвич-панелей в комплекте с нажимными ручками ручками, замками.
Цвет серый</t>
  </si>
  <si>
    <t>Демонтаж металлического дверного блока на запасной лестнице (985*1950 мм) (1 шт.)</t>
  </si>
  <si>
    <t xml:space="preserve">м2             </t>
  </si>
  <si>
    <t xml:space="preserve">м2 </t>
  </si>
  <si>
    <t xml:space="preserve">Дверной блок наружной установки, утепленный, металлический в комплекте с ручками, замками, щеколдой (цвет серый)                                                               </t>
  </si>
  <si>
    <t>Изготовление и монтаж дверных блоков  из окрашенных алюминиевых профилей (8 шт.)</t>
  </si>
  <si>
    <t>Изготовление и монтаж дверей остекленных из окрашенных алюминиевых профилей (1 шт.)</t>
  </si>
  <si>
    <t>Строит. Мусор</t>
  </si>
  <si>
    <t>Дверной блок деревянный</t>
  </si>
  <si>
    <t xml:space="preserve">Дверной блок остекленный из алюминиевого профиля </t>
  </si>
  <si>
    <t>Устройство короба из ГКЛ по металлическим оцинкованным профилям</t>
  </si>
  <si>
    <t xml:space="preserve"> по адресу: Иркутская обл., г. Тайшет, ул.Суворова, 6а (Инв. № ИЭС000363650)</t>
  </si>
  <si>
    <t>Демонтаж дверных блоков деревянных площадью до 3 м2 (900*2100 мм) (8 шт.)</t>
  </si>
  <si>
    <t>Установка двери внутренней остекленной из алюминиевого профиля (2000*2100 мм) (1 шт.)</t>
  </si>
  <si>
    <t>Демонтаж двери внутренней,остекленной из алюминиевого профиля (2000*2100 мм) (1 шт)</t>
  </si>
  <si>
    <t>Демонтаж дверных блокв деревянных площадью до 3 м2 (900*2100 мм) (3 шт. )/(1400*2100мм) (2шт.)</t>
  </si>
  <si>
    <t>Изготовление и монтаж дверных блоков  из окрашенных алюминиевых профилей. (900*2100 мм) (3 шт. ) /(1400*2100мм) (2шт.)</t>
  </si>
  <si>
    <t>Штукатурка цементная Bergauf</t>
  </si>
  <si>
    <t>Сплошное выравнивание поверхностей дверных откосов</t>
  </si>
  <si>
    <t>Штукатурка поверхностей дверных откосов</t>
  </si>
  <si>
    <t>Монтаж металлического дверного блока на запасной лестнице (960*2050 мм) (1 шт.)</t>
  </si>
  <si>
    <t>Демонтаж дверного блока двупольного из ПВХ профиля площадью более 3 м2 (1550*2100 мм) (1 шт.)</t>
  </si>
  <si>
    <t>Изготовление и монтаж дверных блоков  из окрашенных алюминиевых профилей  (1550*2100 мм) (1 шт.)</t>
  </si>
  <si>
    <t>Изготовление и монтаж дверных блоков  из окрашенных алюминиевых профилей (900*2100 мм) (8 шт.)</t>
  </si>
  <si>
    <t>Шпатлевка типа Bergauf</t>
  </si>
  <si>
    <t xml:space="preserve">Установка порогов алюминиевых </t>
  </si>
  <si>
    <t>Демонтаж дверного блока внутреннего,остекленного из алюминиевого профиля (1 шт)</t>
  </si>
  <si>
    <t>Порожек алюминиевый крашеный, цвет "Шоколад" угловой</t>
  </si>
  <si>
    <t>Порожек алюминиевый крашеный, цвет "Шоколад"</t>
  </si>
  <si>
    <t>Порожек алюминиевый угловой крашеный, цвет "Шоколад"</t>
  </si>
  <si>
    <t>Порожек алюминиевый  крашеный, цвет "Шоколад"</t>
  </si>
  <si>
    <t>Расчистка поверхностей стен от старой краски</t>
  </si>
  <si>
    <t xml:space="preserve">Ремонт штукатурки стен </t>
  </si>
  <si>
    <t>29</t>
  </si>
  <si>
    <t>Вентиляция</t>
  </si>
  <si>
    <t>Пробивка отверстий в кирпичных стенах толщ. до 400 мм</t>
  </si>
  <si>
    <t>Пробивка отверстий в железобетонных перекрытиях толщ. до 220 мм</t>
  </si>
  <si>
    <t>Установка вентилятора осевого</t>
  </si>
  <si>
    <t xml:space="preserve">Монтаж  клапана обратного </t>
  </si>
  <si>
    <t>Установка решеток вентиляционных из ПВХ пластика</t>
  </si>
  <si>
    <t>Ремонт заполнений оконных проемов</t>
  </si>
  <si>
    <t>Колено вертикальное для плоских воздуховодов 60х204 мм ПВХ</t>
  </si>
  <si>
    <t>Переходник угловой для плоских-круглых воздуховодов  60х204 мм D150 мм пластик</t>
  </si>
  <si>
    <t>Пластина настенная с соединителем для круглых воздуховодов  D150 мм ПВХ</t>
  </si>
  <si>
    <t>Колено горизонтальное для плоских воздуховодов 60х204 мм 90 градусов ПВХ</t>
  </si>
  <si>
    <t>Крепление для плоских воздуховодов 60х204 мм ПВХ</t>
  </si>
  <si>
    <t>Соединитель для плоских воздуховодов  60х204 мм ПВХ</t>
  </si>
  <si>
    <t>Переходник для плоских-круглых воздуховодов 60х204 мм D125 мм ПВХ</t>
  </si>
  <si>
    <t>Воздуховод круглый Equation D125 мм 2 м</t>
  </si>
  <si>
    <t>Обратный клапан вентиляционный EEV125 D125 мм ABS-пластик</t>
  </si>
  <si>
    <t>Решётка вентиляционная  круглая с фланцем D125 ПВХ цвет белый</t>
  </si>
  <si>
    <t>Вентилятор осевой</t>
  </si>
  <si>
    <t xml:space="preserve">Монтаж прямоугольного воздуховода 60х204 из ПВХ </t>
  </si>
  <si>
    <t xml:space="preserve">Прямоугольный воздуховод 60х204 из ПВХ </t>
  </si>
  <si>
    <t>м.п.</t>
  </si>
  <si>
    <t>50,0</t>
  </si>
  <si>
    <t>150,0</t>
  </si>
  <si>
    <t>м.п.                               м.п.</t>
  </si>
  <si>
    <t xml:space="preserve">Монтаж кабеля ВВГ 3*1,5 в кабель-каналах </t>
  </si>
  <si>
    <t>Монтаж кабеля ВВГ 3*1,5 в гофрированной трубе</t>
  </si>
  <si>
    <t xml:space="preserve">кабель ВВГ 3*1,5                                                             кабель-канал ПВХ 20x16                                                                          </t>
  </si>
  <si>
    <t>кабель ВВГ 3*1,5                                     гофрированные пластиковые трубы Ø16мм</t>
  </si>
  <si>
    <t xml:space="preserve">м.п.                               м.п.                        </t>
  </si>
  <si>
    <t xml:space="preserve">50,0                        50,0        </t>
  </si>
  <si>
    <t>50,0                        50,0</t>
  </si>
  <si>
    <t>на  ремонт помещений  Тайшетского отделения ООО "Иркутскэнергосбыт"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</si>
</sst>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32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name val="Arial Cyr"/>
      <charset val="204"/>
    </font>
    <font>
      <sz val="12"/>
      <color theme="0"/>
      <name val="Arial Cyr"/>
      <charset val="204"/>
    </font>
    <font>
      <sz val="12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color indexed="8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3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30" fillId="0" borderId="0" applyNumberFormat="0" applyFill="0" applyBorder="0" applyAlignment="0" applyProtection="0"/>
  </cellStyleXfs>
  <cellXfs count="131">
    <xf numFmtId="0" fontId="0" fillId="0" borderId="0" xfId="0"/>
    <xf numFmtId="0" fontId="0" fillId="0" borderId="0" xfId="0" applyFill="1"/>
    <xf numFmtId="49" fontId="2" fillId="24" borderId="10" xfId="0" applyNumberFormat="1" applyFont="1" applyFill="1" applyBorder="1" applyAlignment="1">
      <alignment horizontal="left" vertical="center" wrapText="1"/>
    </xf>
    <xf numFmtId="49" fontId="2" fillId="0" borderId="16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Fill="1"/>
    <xf numFmtId="0" fontId="2" fillId="0" borderId="0" xfId="0" applyFont="1" applyFill="1" applyAlignment="1">
      <alignment horizontal="center" vertical="center"/>
    </xf>
    <xf numFmtId="0" fontId="0" fillId="0" borderId="0" xfId="0" applyBorder="1"/>
    <xf numFmtId="0" fontId="2" fillId="24" borderId="10" xfId="0" applyFont="1" applyFill="1" applyBorder="1" applyAlignment="1">
      <alignment horizontal="center" vertical="center" wrapText="1"/>
    </xf>
    <xf numFmtId="49" fontId="2" fillId="24" borderId="10" xfId="0" applyNumberFormat="1" applyFont="1" applyFill="1" applyBorder="1" applyAlignment="1">
      <alignment horizontal="center" vertical="center" wrapText="1"/>
    </xf>
    <xf numFmtId="0" fontId="2" fillId="24" borderId="10" xfId="0" applyFont="1" applyFill="1" applyBorder="1" applyAlignment="1">
      <alignment horizontal="left" vertical="center" wrapText="1"/>
    </xf>
    <xf numFmtId="2" fontId="2" fillId="24" borderId="10" xfId="0" applyNumberFormat="1" applyFont="1" applyFill="1" applyBorder="1" applyAlignment="1">
      <alignment horizontal="center" vertical="center" wrapText="1"/>
    </xf>
    <xf numFmtId="2" fontId="21" fillId="24" borderId="10" xfId="0" applyNumberFormat="1" applyFont="1" applyFill="1" applyBorder="1" applyAlignment="1">
      <alignment horizontal="center" vertical="center" wrapText="1"/>
    </xf>
    <xf numFmtId="0" fontId="21" fillId="24" borderId="10" xfId="0" applyFont="1" applyFill="1" applyBorder="1" applyAlignment="1">
      <alignment horizontal="center" vertical="center" wrapText="1"/>
    </xf>
    <xf numFmtId="0" fontId="21" fillId="24" borderId="10" xfId="0" applyFont="1" applyFill="1" applyBorder="1" applyAlignment="1">
      <alignment horizontal="left" vertical="center" wrapText="1"/>
    </xf>
    <xf numFmtId="0" fontId="24" fillId="0" borderId="0" xfId="0" applyFont="1" applyFill="1"/>
    <xf numFmtId="0" fontId="25" fillId="0" borderId="0" xfId="0" applyFont="1" applyFill="1"/>
    <xf numFmtId="0" fontId="3" fillId="0" borderId="0" xfId="0" applyFont="1" applyFill="1" applyAlignment="1">
      <alignment horizontal="center" vertical="center"/>
    </xf>
    <xf numFmtId="0" fontId="3" fillId="0" borderId="0" xfId="0" applyFont="1" applyFill="1"/>
    <xf numFmtId="0" fontId="23" fillId="0" borderId="0" xfId="0" applyFont="1" applyFill="1"/>
    <xf numFmtId="0" fontId="25" fillId="0" borderId="0" xfId="0" applyFont="1"/>
    <xf numFmtId="0" fontId="3" fillId="0" borderId="0" xfId="0" applyFont="1" applyFill="1" applyAlignment="1">
      <alignment vertical="top"/>
    </xf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right" vertical="top"/>
    </xf>
    <xf numFmtId="0" fontId="26" fillId="0" borderId="0" xfId="0" applyFont="1" applyFill="1"/>
    <xf numFmtId="0" fontId="27" fillId="0" borderId="0" xfId="0" applyFont="1" applyFill="1"/>
    <xf numFmtId="0" fontId="27" fillId="0" borderId="0" xfId="0" applyFont="1" applyFill="1" applyAlignment="1">
      <alignment vertical="top"/>
    </xf>
    <xf numFmtId="49" fontId="27" fillId="0" borderId="0" xfId="0" applyNumberFormat="1" applyFont="1" applyFill="1" applyAlignment="1">
      <alignment horizontal="left" vertical="top"/>
    </xf>
    <xf numFmtId="0" fontId="27" fillId="0" borderId="0" xfId="0" applyFont="1" applyFill="1" applyAlignment="1">
      <alignment horizontal="left" vertical="top"/>
    </xf>
    <xf numFmtId="0" fontId="0" fillId="0" borderId="0" xfId="0" applyFill="1" applyBorder="1"/>
    <xf numFmtId="2" fontId="2" fillId="24" borderId="14" xfId="0" applyNumberFormat="1" applyFont="1" applyFill="1" applyBorder="1" applyAlignment="1">
      <alignment horizontal="center" vertical="center" wrapText="1"/>
    </xf>
    <xf numFmtId="49" fontId="2" fillId="24" borderId="14" xfId="0" applyNumberFormat="1" applyFont="1" applyFill="1" applyBorder="1" applyAlignment="1">
      <alignment horizontal="center" vertical="center" wrapText="1"/>
    </xf>
    <xf numFmtId="0" fontId="2" fillId="24" borderId="14" xfId="0" applyFont="1" applyFill="1" applyBorder="1" applyAlignment="1">
      <alignment horizontal="left" vertical="center" wrapText="1"/>
    </xf>
    <xf numFmtId="2" fontId="2" fillId="0" borderId="14" xfId="0" applyNumberFormat="1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>
      <alignment horizontal="center" vertical="center" wrapText="1"/>
    </xf>
    <xf numFmtId="2" fontId="2" fillId="0" borderId="10" xfId="0" applyNumberFormat="1" applyFont="1" applyFill="1" applyBorder="1" applyAlignment="1">
      <alignment horizontal="center" vertical="center"/>
    </xf>
    <xf numFmtId="0" fontId="2" fillId="24" borderId="14" xfId="0" applyFont="1" applyFill="1" applyBorder="1" applyAlignment="1">
      <alignment horizontal="center" vertical="center" wrapText="1"/>
    </xf>
    <xf numFmtId="49" fontId="2" fillId="24" borderId="14" xfId="0" applyNumberFormat="1" applyFont="1" applyFill="1" applyBorder="1" applyAlignment="1">
      <alignment horizontal="left" vertical="center" wrapText="1"/>
    </xf>
    <xf numFmtId="0" fontId="30" fillId="0" borderId="0" xfId="42"/>
    <xf numFmtId="49" fontId="31" fillId="24" borderId="10" xfId="0" applyNumberFormat="1" applyFont="1" applyFill="1" applyBorder="1" applyAlignment="1">
      <alignment horizontal="left" vertical="center" wrapText="1"/>
    </xf>
    <xf numFmtId="0" fontId="2" fillId="24" borderId="10" xfId="0" applyFont="1" applyFill="1" applyBorder="1" applyAlignment="1">
      <alignment horizontal="center"/>
    </xf>
    <xf numFmtId="2" fontId="29" fillId="0" borderId="14" xfId="0" applyNumberFormat="1" applyFont="1" applyFill="1" applyBorder="1" applyAlignment="1">
      <alignment horizontal="center" vertical="center"/>
    </xf>
    <xf numFmtId="49" fontId="2" fillId="25" borderId="14" xfId="0" applyNumberFormat="1" applyFont="1" applyFill="1" applyBorder="1" applyAlignment="1">
      <alignment horizontal="center" vertical="center" wrapText="1"/>
    </xf>
    <xf numFmtId="2" fontId="2" fillId="25" borderId="10" xfId="0" applyNumberFormat="1" applyFont="1" applyFill="1" applyBorder="1" applyAlignment="1">
      <alignment horizontal="center" vertical="center" wrapText="1"/>
    </xf>
    <xf numFmtId="49" fontId="2" fillId="25" borderId="10" xfId="0" applyNumberFormat="1" applyFont="1" applyFill="1" applyBorder="1" applyAlignment="1">
      <alignment horizontal="center" vertical="center" wrapText="1"/>
    </xf>
    <xf numFmtId="2" fontId="2" fillId="25" borderId="14" xfId="0" applyNumberFormat="1" applyFont="1" applyFill="1" applyBorder="1" applyAlignment="1">
      <alignment horizontal="center" vertical="center" wrapText="1"/>
    </xf>
    <xf numFmtId="0" fontId="2" fillId="25" borderId="14" xfId="0" applyFont="1" applyFill="1" applyBorder="1" applyAlignment="1">
      <alignment horizontal="center" vertical="center" wrapText="1"/>
    </xf>
    <xf numFmtId="2" fontId="2" fillId="25" borderId="14" xfId="0" applyNumberFormat="1" applyFont="1" applyFill="1" applyBorder="1" applyAlignment="1">
      <alignment horizontal="center" vertical="center"/>
    </xf>
    <xf numFmtId="0" fontId="2" fillId="25" borderId="10" xfId="0" applyFont="1" applyFill="1" applyBorder="1" applyAlignment="1">
      <alignment horizontal="center" vertical="center" wrapText="1"/>
    </xf>
    <xf numFmtId="0" fontId="21" fillId="25" borderId="10" xfId="0" applyFont="1" applyFill="1" applyBorder="1" applyAlignment="1">
      <alignment horizontal="left" vertical="center" wrapText="1"/>
    </xf>
    <xf numFmtId="2" fontId="21" fillId="25" borderId="10" xfId="0" applyNumberFormat="1" applyFont="1" applyFill="1" applyBorder="1" applyAlignment="1">
      <alignment horizontal="center" vertical="center" wrapText="1"/>
    </xf>
    <xf numFmtId="0" fontId="2" fillId="24" borderId="10" xfId="0" applyFont="1" applyFill="1" applyBorder="1" applyAlignment="1">
      <alignment horizontal="center" vertical="center"/>
    </xf>
    <xf numFmtId="49" fontId="2" fillId="24" borderId="14" xfId="0" applyNumberFormat="1" applyFont="1" applyFill="1" applyBorder="1" applyAlignment="1">
      <alignment horizontal="center" vertical="center" wrapText="1"/>
    </xf>
    <xf numFmtId="2" fontId="21" fillId="0" borderId="10" xfId="0" applyNumberFormat="1" applyFont="1" applyFill="1" applyBorder="1" applyAlignment="1">
      <alignment horizontal="center" vertical="center" wrapText="1"/>
    </xf>
    <xf numFmtId="49" fontId="2" fillId="24" borderId="14" xfId="0" applyNumberFormat="1" applyFont="1" applyFill="1" applyBorder="1" applyAlignment="1">
      <alignment horizontal="center" vertical="center" wrapText="1"/>
    </xf>
    <xf numFmtId="2" fontId="2" fillId="0" borderId="14" xfId="0" applyNumberFormat="1" applyFont="1" applyFill="1" applyBorder="1" applyAlignment="1">
      <alignment horizontal="center" vertical="center"/>
    </xf>
    <xf numFmtId="49" fontId="2" fillId="24" borderId="14" xfId="0" applyNumberFormat="1" applyFont="1" applyFill="1" applyBorder="1" applyAlignment="1">
      <alignment horizontal="left" vertical="center" wrapText="1"/>
    </xf>
    <xf numFmtId="0" fontId="2" fillId="24" borderId="14" xfId="0" applyFont="1" applyFill="1" applyBorder="1" applyAlignment="1">
      <alignment horizontal="center" vertical="center" wrapText="1"/>
    </xf>
    <xf numFmtId="0" fontId="2" fillId="24" borderId="14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2" fillId="0" borderId="0" xfId="0" applyFont="1" applyBorder="1" applyAlignment="1">
      <alignment horizontal="left"/>
    </xf>
    <xf numFmtId="0" fontId="28" fillId="0" borderId="0" xfId="0" applyFont="1" applyBorder="1" applyAlignment="1">
      <alignment horizontal="left"/>
    </xf>
    <xf numFmtId="0" fontId="23" fillId="25" borderId="14" xfId="0" applyFont="1" applyFill="1" applyBorder="1" applyAlignment="1">
      <alignment horizontal="center" vertical="center" wrapText="1"/>
    </xf>
    <xf numFmtId="2" fontId="2" fillId="0" borderId="14" xfId="0" applyNumberFormat="1" applyFont="1" applyFill="1" applyBorder="1" applyAlignment="1">
      <alignment horizontal="center" vertical="center"/>
    </xf>
    <xf numFmtId="49" fontId="2" fillId="24" borderId="14" xfId="0" applyNumberFormat="1" applyFont="1" applyFill="1" applyBorder="1" applyAlignment="1">
      <alignment horizontal="left" vertical="center" wrapText="1"/>
    </xf>
    <xf numFmtId="49" fontId="2" fillId="24" borderId="14" xfId="0" applyNumberFormat="1" applyFont="1" applyFill="1" applyBorder="1" applyAlignment="1">
      <alignment horizontal="center" vertical="center" wrapText="1"/>
    </xf>
    <xf numFmtId="2" fontId="2" fillId="0" borderId="14" xfId="0" applyNumberFormat="1" applyFont="1" applyFill="1" applyBorder="1" applyAlignment="1">
      <alignment horizontal="center" vertical="center"/>
    </xf>
    <xf numFmtId="49" fontId="2" fillId="24" borderId="14" xfId="0" applyNumberFormat="1" applyFont="1" applyFill="1" applyBorder="1" applyAlignment="1">
      <alignment horizontal="left" vertical="center" wrapText="1"/>
    </xf>
    <xf numFmtId="49" fontId="2" fillId="24" borderId="14" xfId="0" applyNumberFormat="1" applyFont="1" applyFill="1" applyBorder="1" applyAlignment="1">
      <alignment horizontal="center" vertical="center" wrapText="1"/>
    </xf>
    <xf numFmtId="2" fontId="2" fillId="0" borderId="14" xfId="0" applyNumberFormat="1" applyFont="1" applyFill="1" applyBorder="1" applyAlignment="1">
      <alignment horizontal="center" vertical="center" wrapText="1"/>
    </xf>
    <xf numFmtId="49" fontId="2" fillId="24" borderId="14" xfId="0" applyNumberFormat="1" applyFont="1" applyFill="1" applyBorder="1" applyAlignment="1">
      <alignment horizontal="center" vertical="center" wrapText="1"/>
    </xf>
    <xf numFmtId="49" fontId="2" fillId="24" borderId="14" xfId="0" applyNumberFormat="1" applyFont="1" applyFill="1" applyBorder="1" applyAlignment="1">
      <alignment horizontal="left" vertical="center" wrapText="1"/>
    </xf>
    <xf numFmtId="2" fontId="2" fillId="0" borderId="14" xfId="0" applyNumberFormat="1" applyFont="1" applyFill="1" applyBorder="1" applyAlignment="1">
      <alignment horizontal="center" vertical="center"/>
    </xf>
    <xf numFmtId="0" fontId="2" fillId="24" borderId="14" xfId="0" applyFont="1" applyFill="1" applyBorder="1" applyAlignment="1">
      <alignment horizontal="left" vertical="center" wrapText="1"/>
    </xf>
    <xf numFmtId="2" fontId="2" fillId="24" borderId="14" xfId="0" applyNumberFormat="1" applyFont="1" applyFill="1" applyBorder="1" applyAlignment="1">
      <alignment horizontal="center" vertical="center" wrapText="1"/>
    </xf>
    <xf numFmtId="2" fontId="2" fillId="26" borderId="10" xfId="0" applyNumberFormat="1" applyFont="1" applyFill="1" applyBorder="1" applyAlignment="1">
      <alignment horizontal="center" vertical="center"/>
    </xf>
    <xf numFmtId="2" fontId="2" fillId="24" borderId="14" xfId="0" applyNumberFormat="1" applyFont="1" applyFill="1" applyBorder="1" applyAlignment="1">
      <alignment horizontal="center" vertical="center" wrapText="1"/>
    </xf>
    <xf numFmtId="49" fontId="2" fillId="24" borderId="14" xfId="0" applyNumberFormat="1" applyFont="1" applyFill="1" applyBorder="1" applyAlignment="1">
      <alignment horizontal="center" vertical="center" wrapText="1"/>
    </xf>
    <xf numFmtId="0" fontId="2" fillId="24" borderId="14" xfId="0" applyFont="1" applyFill="1" applyBorder="1" applyAlignment="1">
      <alignment horizontal="left" vertical="center" wrapText="1"/>
    </xf>
    <xf numFmtId="2" fontId="2" fillId="0" borderId="14" xfId="0" applyNumberFormat="1" applyFont="1" applyFill="1" applyBorder="1" applyAlignment="1">
      <alignment horizontal="center" vertical="center"/>
    </xf>
    <xf numFmtId="49" fontId="2" fillId="24" borderId="14" xfId="0" applyNumberFormat="1" applyFont="1" applyFill="1" applyBorder="1" applyAlignment="1">
      <alignment horizontal="left" vertical="center" wrapText="1"/>
    </xf>
    <xf numFmtId="164" fontId="2" fillId="0" borderId="10" xfId="0" applyNumberFormat="1" applyFont="1" applyFill="1" applyBorder="1" applyAlignment="1">
      <alignment horizontal="center" vertical="center"/>
    </xf>
    <xf numFmtId="2" fontId="2" fillId="24" borderId="14" xfId="0" applyNumberFormat="1" applyFont="1" applyFill="1" applyBorder="1" applyAlignment="1">
      <alignment horizontal="center" vertical="center"/>
    </xf>
    <xf numFmtId="2" fontId="2" fillId="24" borderId="10" xfId="0" applyNumberFormat="1" applyFont="1" applyFill="1" applyBorder="1" applyAlignment="1">
      <alignment horizontal="center" vertical="center"/>
    </xf>
    <xf numFmtId="165" fontId="21" fillId="24" borderId="10" xfId="0" applyNumberFormat="1" applyFont="1" applyFill="1" applyBorder="1" applyAlignment="1">
      <alignment horizontal="center" vertical="center" wrapText="1"/>
    </xf>
    <xf numFmtId="49" fontId="2" fillId="24" borderId="14" xfId="0" applyNumberFormat="1" applyFont="1" applyFill="1" applyBorder="1" applyAlignment="1">
      <alignment horizontal="center" vertical="center" wrapText="1"/>
    </xf>
    <xf numFmtId="2" fontId="2" fillId="0" borderId="14" xfId="0" applyNumberFormat="1" applyFont="1" applyFill="1" applyBorder="1" applyAlignment="1">
      <alignment horizontal="center" vertical="center"/>
    </xf>
    <xf numFmtId="2" fontId="2" fillId="0" borderId="24" xfId="0" applyNumberFormat="1" applyFont="1" applyFill="1" applyBorder="1" applyAlignment="1">
      <alignment horizontal="center" vertical="center"/>
    </xf>
    <xf numFmtId="2" fontId="2" fillId="24" borderId="14" xfId="0" applyNumberFormat="1" applyFont="1" applyFill="1" applyBorder="1" applyAlignment="1">
      <alignment horizontal="center" vertical="center"/>
    </xf>
    <xf numFmtId="2" fontId="2" fillId="24" borderId="14" xfId="0" applyNumberFormat="1" applyFont="1" applyFill="1" applyBorder="1" applyAlignment="1">
      <alignment horizontal="center" vertical="center" wrapText="1"/>
    </xf>
    <xf numFmtId="49" fontId="2" fillId="24" borderId="24" xfId="0" applyNumberFormat="1" applyFont="1" applyFill="1" applyBorder="1" applyAlignment="1">
      <alignment horizontal="center" vertical="center" wrapText="1"/>
    </xf>
    <xf numFmtId="2" fontId="2" fillId="24" borderId="11" xfId="0" applyNumberFormat="1" applyFont="1" applyFill="1" applyBorder="1" applyAlignment="1">
      <alignment horizontal="center" vertical="center" wrapText="1"/>
    </xf>
    <xf numFmtId="0" fontId="2" fillId="24" borderId="14" xfId="0" applyFont="1" applyFill="1" applyBorder="1" applyAlignment="1">
      <alignment horizontal="left" vertical="center" wrapText="1"/>
    </xf>
    <xf numFmtId="0" fontId="2" fillId="24" borderId="10" xfId="0" applyFont="1" applyFill="1" applyBorder="1" applyAlignment="1">
      <alignment vertical="center" wrapText="1"/>
    </xf>
    <xf numFmtId="4" fontId="2" fillId="24" borderId="10" xfId="0" applyNumberFormat="1" applyFont="1" applyFill="1" applyBorder="1" applyAlignment="1">
      <alignment horizontal="center" vertical="center" wrapText="1"/>
    </xf>
    <xf numFmtId="0" fontId="2" fillId="24" borderId="11" xfId="0" applyFont="1" applyFill="1" applyBorder="1" applyAlignment="1">
      <alignment vertical="center" wrapText="1"/>
    </xf>
    <xf numFmtId="2" fontId="2" fillId="24" borderId="24" xfId="0" applyNumberFormat="1" applyFont="1" applyFill="1" applyBorder="1" applyAlignment="1">
      <alignment horizontal="center" vertical="center" wrapText="1"/>
    </xf>
    <xf numFmtId="0" fontId="2" fillId="24" borderId="24" xfId="0" applyFont="1" applyFill="1" applyBorder="1" applyAlignment="1">
      <alignment horizontal="left" vertical="center" wrapText="1"/>
    </xf>
    <xf numFmtId="2" fontId="2" fillId="24" borderId="14" xfId="0" applyNumberFormat="1" applyFont="1" applyFill="1" applyBorder="1" applyAlignment="1">
      <alignment horizontal="center" vertical="center" wrapText="1"/>
    </xf>
    <xf numFmtId="2" fontId="2" fillId="24" borderId="11" xfId="0" applyNumberFormat="1" applyFont="1" applyFill="1" applyBorder="1" applyAlignment="1">
      <alignment horizontal="center" vertical="center" wrapText="1"/>
    </xf>
    <xf numFmtId="49" fontId="2" fillId="24" borderId="14" xfId="0" applyNumberFormat="1" applyFont="1" applyFill="1" applyBorder="1" applyAlignment="1">
      <alignment horizontal="center" vertical="center" wrapText="1"/>
    </xf>
    <xf numFmtId="49" fontId="2" fillId="24" borderId="11" xfId="0" applyNumberFormat="1" applyFont="1" applyFill="1" applyBorder="1" applyAlignment="1">
      <alignment horizontal="center" vertical="center" wrapText="1"/>
    </xf>
    <xf numFmtId="0" fontId="2" fillId="24" borderId="14" xfId="0" applyFont="1" applyFill="1" applyBorder="1" applyAlignment="1">
      <alignment horizontal="left" vertical="center" wrapText="1"/>
    </xf>
    <xf numFmtId="0" fontId="2" fillId="24" borderId="11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/>
    </xf>
    <xf numFmtId="2" fontId="2" fillId="0" borderId="14" xfId="0" applyNumberFormat="1" applyFont="1" applyFill="1" applyBorder="1" applyAlignment="1">
      <alignment horizontal="center" vertical="center"/>
    </xf>
    <xf numFmtId="2" fontId="2" fillId="0" borderId="24" xfId="0" applyNumberFormat="1" applyFont="1" applyFill="1" applyBorder="1" applyAlignment="1">
      <alignment horizontal="center" vertical="center"/>
    </xf>
    <xf numFmtId="2" fontId="2" fillId="0" borderId="11" xfId="0" applyNumberFormat="1" applyFont="1" applyFill="1" applyBorder="1" applyAlignment="1">
      <alignment horizontal="center" vertical="center"/>
    </xf>
    <xf numFmtId="49" fontId="2" fillId="24" borderId="14" xfId="0" applyNumberFormat="1" applyFont="1" applyFill="1" applyBorder="1" applyAlignment="1">
      <alignment horizontal="left" vertical="center" wrapText="1"/>
    </xf>
    <xf numFmtId="49" fontId="2" fillId="24" borderId="24" xfId="0" applyNumberFormat="1" applyFont="1" applyFill="1" applyBorder="1" applyAlignment="1">
      <alignment horizontal="left" vertical="center" wrapText="1"/>
    </xf>
    <xf numFmtId="49" fontId="2" fillId="24" borderId="11" xfId="0" applyNumberFormat="1" applyFont="1" applyFill="1" applyBorder="1" applyAlignment="1">
      <alignment horizontal="left" vertical="center" wrapText="1"/>
    </xf>
    <xf numFmtId="49" fontId="2" fillId="24" borderId="24" xfId="0" applyNumberFormat="1" applyFont="1" applyFill="1" applyBorder="1" applyAlignment="1">
      <alignment horizontal="center" vertical="center" wrapText="1"/>
    </xf>
    <xf numFmtId="2" fontId="2" fillId="0" borderId="14" xfId="0" applyNumberFormat="1" applyFont="1" applyFill="1" applyBorder="1" applyAlignment="1">
      <alignment horizontal="center" vertical="center" wrapText="1"/>
    </xf>
    <xf numFmtId="2" fontId="2" fillId="24" borderId="14" xfId="0" applyNumberFormat="1" applyFont="1" applyFill="1" applyBorder="1" applyAlignment="1">
      <alignment horizontal="center" vertical="center"/>
    </xf>
    <xf numFmtId="2" fontId="2" fillId="24" borderId="11" xfId="0" applyNumberFormat="1" applyFont="1" applyFill="1" applyBorder="1" applyAlignment="1">
      <alignment horizontal="center" vertical="center"/>
    </xf>
    <xf numFmtId="49" fontId="22" fillId="0" borderId="0" xfId="0" applyNumberFormat="1" applyFont="1" applyAlignment="1">
      <alignment horizontal="center"/>
    </xf>
    <xf numFmtId="49" fontId="2" fillId="0" borderId="17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center" vertical="center" wrapText="1"/>
    </xf>
  </cellXfs>
  <cellStyles count="43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Гиперссылка" xfId="42" builtinId="8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85"/>
  <sheetViews>
    <sheetView tabSelected="1" view="pageBreakPreview" zoomScaleNormal="100" zoomScaleSheetLayoutView="100" workbookViewId="0">
      <selection activeCell="O14" sqref="O14"/>
    </sheetView>
  </sheetViews>
  <sheetFormatPr defaultRowHeight="12.75" outlineLevelCol="1" x14ac:dyDescent="0.2"/>
  <cols>
    <col min="1" max="1" width="6.28515625" style="1" customWidth="1"/>
    <col min="2" max="2" width="47.42578125" style="1" customWidth="1"/>
    <col min="3" max="3" width="8.140625" style="1" customWidth="1"/>
    <col min="4" max="13" width="7.5703125" style="1" hidden="1" customWidth="1" outlineLevel="1"/>
    <col min="14" max="14" width="7.5703125" style="7" customWidth="1" collapsed="1"/>
    <col min="15" max="15" width="21.7109375" style="1" customWidth="1" outlineLevel="1"/>
    <col min="16" max="16" width="5.7109375" style="1" customWidth="1" outlineLevel="1"/>
    <col min="17" max="17" width="7.5703125" style="1" customWidth="1" outlineLevel="1"/>
    <col min="18" max="18" width="13" style="1" customWidth="1" outlineLevel="1"/>
    <col min="19" max="19" width="37.28515625" style="1" customWidth="1" outlineLevel="1"/>
    <col min="20" max="20" width="7.7109375" style="1" customWidth="1" outlineLevel="1"/>
    <col min="21" max="21" width="8.7109375" style="1" customWidth="1" outlineLevel="1"/>
    <col min="22" max="22" width="12.140625" style="1" customWidth="1" outlineLevel="1"/>
  </cols>
  <sheetData>
    <row r="1" spans="1:52" s="21" customFormat="1" ht="15.75" x14ac:dyDescent="0.25">
      <c r="A1" s="16" t="s">
        <v>29</v>
      </c>
      <c r="B1" s="29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8"/>
      <c r="O1" s="17"/>
      <c r="P1" s="19"/>
      <c r="Q1" s="19"/>
      <c r="R1" s="19"/>
      <c r="S1" s="20" t="s">
        <v>33</v>
      </c>
      <c r="T1" s="19"/>
      <c r="U1" s="19"/>
      <c r="V1" s="19"/>
    </row>
    <row r="2" spans="1:52" s="21" customFormat="1" ht="15.75" x14ac:dyDescent="0.25">
      <c r="A2" s="30" t="s">
        <v>34</v>
      </c>
      <c r="B2" s="29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8"/>
      <c r="O2" s="17"/>
      <c r="P2" s="19"/>
      <c r="Q2" s="19"/>
      <c r="R2" s="19"/>
      <c r="S2" s="19" t="s">
        <v>30</v>
      </c>
      <c r="T2" s="19"/>
      <c r="U2" s="19"/>
      <c r="V2" s="19"/>
    </row>
    <row r="3" spans="1:52" s="21" customFormat="1" ht="15.75" x14ac:dyDescent="0.25">
      <c r="A3" s="30"/>
      <c r="B3" s="29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8"/>
      <c r="O3" s="17"/>
      <c r="P3" s="19"/>
      <c r="Q3" s="19"/>
      <c r="R3" s="19"/>
      <c r="S3" s="19"/>
      <c r="T3" s="19"/>
      <c r="U3" s="19"/>
      <c r="V3" s="19"/>
    </row>
    <row r="4" spans="1:52" s="21" customFormat="1" ht="15.75" x14ac:dyDescent="0.2">
      <c r="A4" s="31" t="s">
        <v>35</v>
      </c>
      <c r="B4" s="32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5"/>
      <c r="O4" s="26"/>
      <c r="P4" s="22"/>
      <c r="Q4" s="22"/>
      <c r="R4" s="22"/>
      <c r="S4" s="22" t="s">
        <v>31</v>
      </c>
      <c r="T4" s="22"/>
      <c r="U4" s="22"/>
      <c r="V4" s="22"/>
    </row>
    <row r="5" spans="1:52" s="21" customFormat="1" ht="15.75" x14ac:dyDescent="0.2">
      <c r="A5" s="33" t="s">
        <v>32</v>
      </c>
      <c r="B5" s="32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5"/>
      <c r="O5" s="26"/>
      <c r="P5" s="28"/>
      <c r="Q5" s="28"/>
      <c r="R5" s="28"/>
      <c r="S5" s="27" t="s">
        <v>164</v>
      </c>
      <c r="T5" s="28"/>
      <c r="U5" s="28"/>
      <c r="V5" s="28"/>
    </row>
    <row r="6" spans="1:52" s="21" customFormat="1" ht="15.75" x14ac:dyDescent="0.2">
      <c r="A6" s="26"/>
      <c r="B6" s="23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5"/>
      <c r="O6" s="26"/>
      <c r="P6" s="28"/>
      <c r="Q6" s="28"/>
      <c r="R6" s="28"/>
      <c r="S6" s="27"/>
      <c r="T6" s="28"/>
      <c r="U6" s="28"/>
      <c r="V6" s="28"/>
    </row>
    <row r="7" spans="1:52" ht="18" customHeight="1" x14ac:dyDescent="0.3">
      <c r="A7" s="121" t="s">
        <v>40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21"/>
      <c r="S7" s="121"/>
      <c r="T7" s="121"/>
      <c r="U7" s="121"/>
      <c r="V7" s="121"/>
    </row>
    <row r="8" spans="1:52" ht="18.75" x14ac:dyDescent="0.3">
      <c r="A8" s="121" t="s">
        <v>241</v>
      </c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</row>
    <row r="9" spans="1:52" ht="19.5" thickBot="1" x14ac:dyDescent="0.35">
      <c r="A9" s="121" t="s">
        <v>187</v>
      </c>
      <c r="B9" s="121"/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21"/>
      <c r="U9" s="121"/>
      <c r="V9" s="121"/>
    </row>
    <row r="10" spans="1:52" x14ac:dyDescent="0.2">
      <c r="A10" s="122" t="s">
        <v>6</v>
      </c>
      <c r="B10" s="124" t="s">
        <v>0</v>
      </c>
      <c r="C10" s="126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8"/>
      <c r="O10" s="126" t="s">
        <v>3</v>
      </c>
      <c r="P10" s="127"/>
      <c r="Q10" s="127"/>
      <c r="R10" s="128"/>
      <c r="S10" s="129" t="s">
        <v>8</v>
      </c>
      <c r="T10" s="129"/>
      <c r="U10" s="129"/>
      <c r="V10" s="130"/>
    </row>
    <row r="11" spans="1:52" ht="25.5" customHeight="1" thickBot="1" x14ac:dyDescent="0.25">
      <c r="A11" s="123"/>
      <c r="B11" s="125"/>
      <c r="C11" s="3" t="s">
        <v>7</v>
      </c>
      <c r="D11" s="3" t="s">
        <v>21</v>
      </c>
      <c r="E11" s="3" t="s">
        <v>22</v>
      </c>
      <c r="F11" s="3" t="s">
        <v>23</v>
      </c>
      <c r="G11" s="3" t="s">
        <v>24</v>
      </c>
      <c r="H11" s="3" t="s">
        <v>25</v>
      </c>
      <c r="I11" s="3" t="s">
        <v>21</v>
      </c>
      <c r="J11" s="3" t="s">
        <v>22</v>
      </c>
      <c r="K11" s="3" t="s">
        <v>23</v>
      </c>
      <c r="L11" s="3" t="s">
        <v>24</v>
      </c>
      <c r="M11" s="3" t="s">
        <v>25</v>
      </c>
      <c r="N11" s="3" t="s">
        <v>1</v>
      </c>
      <c r="O11" s="3" t="s">
        <v>2</v>
      </c>
      <c r="P11" s="3" t="s">
        <v>4</v>
      </c>
      <c r="Q11" s="3" t="s">
        <v>1</v>
      </c>
      <c r="R11" s="3" t="s">
        <v>9</v>
      </c>
      <c r="S11" s="3" t="s">
        <v>2</v>
      </c>
      <c r="T11" s="3" t="s">
        <v>4</v>
      </c>
      <c r="U11" s="3" t="s">
        <v>1</v>
      </c>
      <c r="V11" s="4" t="s">
        <v>18</v>
      </c>
    </row>
    <row r="12" spans="1:52" s="6" customFormat="1" ht="15.75" x14ac:dyDescent="0.2">
      <c r="A12" s="47"/>
      <c r="B12" s="68" t="s">
        <v>78</v>
      </c>
      <c r="C12" s="47"/>
      <c r="D12" s="48"/>
      <c r="E12" s="48"/>
      <c r="F12" s="48"/>
      <c r="G12" s="49"/>
      <c r="H12" s="50"/>
      <c r="I12" s="50"/>
      <c r="J12" s="50"/>
      <c r="K12" s="50"/>
      <c r="L12" s="50"/>
      <c r="M12" s="50"/>
      <c r="N12" s="50"/>
      <c r="O12" s="50"/>
      <c r="P12" s="51"/>
      <c r="Q12" s="52"/>
      <c r="R12" s="53"/>
      <c r="S12" s="54"/>
      <c r="T12" s="54"/>
      <c r="U12" s="55"/>
      <c r="V12" s="49"/>
      <c r="W12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</row>
    <row r="13" spans="1:52" s="6" customFormat="1" ht="25.5" x14ac:dyDescent="0.2">
      <c r="A13" s="106" t="s">
        <v>10</v>
      </c>
      <c r="B13" s="114" t="s">
        <v>118</v>
      </c>
      <c r="C13" s="106" t="s">
        <v>5</v>
      </c>
      <c r="D13" s="111">
        <v>2</v>
      </c>
      <c r="E13" s="111"/>
      <c r="F13" s="111"/>
      <c r="G13" s="111"/>
      <c r="H13" s="111"/>
      <c r="I13" s="111"/>
      <c r="J13" s="111"/>
      <c r="K13" s="111"/>
      <c r="L13" s="111"/>
      <c r="M13" s="111"/>
      <c r="N13" s="111">
        <v>7.4</v>
      </c>
      <c r="O13" s="37" t="s">
        <v>119</v>
      </c>
      <c r="P13" s="41" t="s">
        <v>19</v>
      </c>
      <c r="Q13" s="38">
        <v>1</v>
      </c>
      <c r="R13" s="41" t="s">
        <v>108</v>
      </c>
      <c r="S13" s="2"/>
      <c r="T13" s="36"/>
      <c r="U13" s="13"/>
      <c r="V13" s="39" t="s">
        <v>27</v>
      </c>
      <c r="W13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</row>
    <row r="14" spans="1:52" s="6" customFormat="1" ht="25.5" x14ac:dyDescent="0.2">
      <c r="A14" s="107"/>
      <c r="B14" s="116"/>
      <c r="C14" s="107"/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37" t="s">
        <v>120</v>
      </c>
      <c r="P14" s="41" t="s">
        <v>19</v>
      </c>
      <c r="Q14" s="38">
        <v>1</v>
      </c>
      <c r="R14" s="41" t="s">
        <v>108</v>
      </c>
      <c r="T14" s="36"/>
      <c r="U14" s="13"/>
      <c r="V14" s="39" t="s">
        <v>27</v>
      </c>
      <c r="W14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</row>
    <row r="15" spans="1:52" s="6" customFormat="1" ht="63.75" x14ac:dyDescent="0.2">
      <c r="A15" s="106" t="s">
        <v>11</v>
      </c>
      <c r="B15" s="114" t="s">
        <v>130</v>
      </c>
      <c r="C15" s="106" t="s">
        <v>5</v>
      </c>
      <c r="D15" s="111">
        <v>2</v>
      </c>
      <c r="E15" s="111"/>
      <c r="F15" s="111"/>
      <c r="G15" s="111"/>
      <c r="H15" s="111"/>
      <c r="I15" s="111"/>
      <c r="J15" s="111"/>
      <c r="K15" s="111"/>
      <c r="L15" s="111"/>
      <c r="M15" s="111"/>
      <c r="N15" s="111">
        <v>7.4</v>
      </c>
      <c r="O15" s="111"/>
      <c r="P15" s="111"/>
      <c r="Q15" s="111"/>
      <c r="R15" s="111"/>
      <c r="S15" s="37" t="s">
        <v>173</v>
      </c>
      <c r="T15" s="41" t="s">
        <v>5</v>
      </c>
      <c r="U15" s="38">
        <v>2.94</v>
      </c>
      <c r="V15" s="39" t="s">
        <v>27</v>
      </c>
      <c r="W1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</row>
    <row r="16" spans="1:52" s="6" customFormat="1" ht="63.75" x14ac:dyDescent="0.2">
      <c r="A16" s="107"/>
      <c r="B16" s="116"/>
      <c r="C16" s="107"/>
      <c r="D16" s="113"/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113"/>
      <c r="P16" s="113"/>
      <c r="Q16" s="113"/>
      <c r="R16" s="113"/>
      <c r="S16" s="37" t="s">
        <v>172</v>
      </c>
      <c r="T16" s="41" t="s">
        <v>19</v>
      </c>
      <c r="U16" s="38">
        <v>4.2</v>
      </c>
      <c r="V16" s="39" t="s">
        <v>27</v>
      </c>
      <c r="W16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</row>
    <row r="17" spans="1:52" s="6" customFormat="1" x14ac:dyDescent="0.2">
      <c r="A17" s="76" t="s">
        <v>12</v>
      </c>
      <c r="B17" s="77" t="s">
        <v>195</v>
      </c>
      <c r="C17" s="76" t="s">
        <v>5</v>
      </c>
      <c r="D17" s="40">
        <v>3.54</v>
      </c>
      <c r="E17" s="12"/>
      <c r="F17" s="12"/>
      <c r="G17" s="10"/>
      <c r="H17" s="12">
        <f>SUM(D17:G17)</f>
        <v>3.54</v>
      </c>
      <c r="I17" s="80"/>
      <c r="J17" s="80"/>
      <c r="K17" s="80"/>
      <c r="L17" s="80"/>
      <c r="M17" s="12">
        <f t="shared" ref="M17:M22" si="0">SUM(I17:L17)</f>
        <v>0</v>
      </c>
      <c r="N17" s="80">
        <f>H17-M17</f>
        <v>3.54</v>
      </c>
      <c r="O17" s="79"/>
      <c r="P17" s="62"/>
      <c r="Q17" s="78"/>
      <c r="R17" s="9"/>
      <c r="S17" s="2" t="s">
        <v>193</v>
      </c>
      <c r="T17" s="76" t="s">
        <v>26</v>
      </c>
      <c r="U17" s="13">
        <v>6.4000000000000001E-2</v>
      </c>
      <c r="V17" s="39" t="s">
        <v>27</v>
      </c>
      <c r="W17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</row>
    <row r="18" spans="1:52" s="6" customFormat="1" x14ac:dyDescent="0.2">
      <c r="A18" s="76" t="s">
        <v>13</v>
      </c>
      <c r="B18" s="77" t="s">
        <v>194</v>
      </c>
      <c r="C18" s="76" t="s">
        <v>5</v>
      </c>
      <c r="D18" s="40">
        <v>3.54</v>
      </c>
      <c r="E18" s="12"/>
      <c r="F18" s="12"/>
      <c r="G18" s="10"/>
      <c r="H18" s="12">
        <f>SUM(D18:G18)</f>
        <v>3.54</v>
      </c>
      <c r="I18" s="80"/>
      <c r="J18" s="80"/>
      <c r="K18" s="80"/>
      <c r="L18" s="80"/>
      <c r="M18" s="12">
        <f t="shared" si="0"/>
        <v>0</v>
      </c>
      <c r="N18" s="80">
        <f>H18-M18</f>
        <v>3.54</v>
      </c>
      <c r="O18" s="79"/>
      <c r="P18" s="62"/>
      <c r="Q18" s="78"/>
      <c r="R18" s="9"/>
      <c r="S18" s="2" t="s">
        <v>200</v>
      </c>
      <c r="T18" s="76" t="s">
        <v>26</v>
      </c>
      <c r="U18" s="13">
        <v>1.77E-2</v>
      </c>
      <c r="V18" s="39" t="s">
        <v>27</v>
      </c>
      <c r="W18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</row>
    <row r="19" spans="1:52" s="6" customFormat="1" ht="25.5" x14ac:dyDescent="0.2">
      <c r="A19" s="76" t="s">
        <v>14</v>
      </c>
      <c r="B19" s="77" t="s">
        <v>140</v>
      </c>
      <c r="C19" s="76" t="s">
        <v>5</v>
      </c>
      <c r="D19" s="40">
        <v>3.54</v>
      </c>
      <c r="E19" s="80"/>
      <c r="F19" s="80"/>
      <c r="G19" s="76"/>
      <c r="H19" s="12">
        <f>SUM(D19:G19)</f>
        <v>3.54</v>
      </c>
      <c r="I19" s="80"/>
      <c r="J19" s="80"/>
      <c r="K19" s="80"/>
      <c r="L19" s="80"/>
      <c r="M19" s="12">
        <f t="shared" si="0"/>
        <v>0</v>
      </c>
      <c r="N19" s="80">
        <f>H19-M19</f>
        <v>3.54</v>
      </c>
      <c r="O19" s="79"/>
      <c r="P19" s="62"/>
      <c r="Q19" s="78"/>
      <c r="R19" s="62"/>
      <c r="S19" s="2" t="s">
        <v>98</v>
      </c>
      <c r="T19" s="76" t="s">
        <v>26</v>
      </c>
      <c r="U19" s="90">
        <v>1E-3</v>
      </c>
      <c r="V19" s="39" t="s">
        <v>27</v>
      </c>
      <c r="W19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</row>
    <row r="20" spans="1:52" s="6" customFormat="1" ht="25.5" x14ac:dyDescent="0.2">
      <c r="A20" s="36" t="s">
        <v>15</v>
      </c>
      <c r="B20" s="42" t="s">
        <v>128</v>
      </c>
      <c r="C20" s="36" t="s">
        <v>20</v>
      </c>
      <c r="D20" s="40">
        <f>(1.4+2.1*2+(2+2.2*2)*2)</f>
        <v>18.399999999999999</v>
      </c>
      <c r="E20" s="35"/>
      <c r="F20" s="35"/>
      <c r="G20" s="36"/>
      <c r="H20" s="12">
        <f t="shared" ref="H20:H31" si="1">SUM(D20:G20)</f>
        <v>18.399999999999999</v>
      </c>
      <c r="I20" s="35"/>
      <c r="J20" s="35"/>
      <c r="K20" s="35"/>
      <c r="L20" s="35"/>
      <c r="M20" s="12">
        <f t="shared" si="0"/>
        <v>0</v>
      </c>
      <c r="N20" s="35">
        <f>H20</f>
        <v>18.399999999999999</v>
      </c>
      <c r="O20" s="37"/>
      <c r="P20" s="41"/>
      <c r="Q20" s="38"/>
      <c r="R20" s="41"/>
      <c r="S20" s="42" t="s">
        <v>129</v>
      </c>
      <c r="T20" s="36" t="s">
        <v>20</v>
      </c>
      <c r="U20" s="13">
        <f>N20</f>
        <v>18.399999999999999</v>
      </c>
      <c r="V20" s="39" t="s">
        <v>27</v>
      </c>
      <c r="W20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</row>
    <row r="21" spans="1:52" s="6" customFormat="1" ht="25.5" x14ac:dyDescent="0.2">
      <c r="A21" s="36" t="s">
        <v>16</v>
      </c>
      <c r="B21" s="11" t="s">
        <v>116</v>
      </c>
      <c r="C21" s="10" t="s">
        <v>19</v>
      </c>
      <c r="D21" s="12">
        <v>2</v>
      </c>
      <c r="E21" s="12"/>
      <c r="F21" s="12"/>
      <c r="G21" s="10"/>
      <c r="H21" s="12">
        <f t="shared" si="1"/>
        <v>2</v>
      </c>
      <c r="I21" s="12"/>
      <c r="J21" s="12"/>
      <c r="K21" s="12"/>
      <c r="L21" s="12"/>
      <c r="M21" s="12">
        <f t="shared" si="0"/>
        <v>0</v>
      </c>
      <c r="N21" s="35">
        <f>H21</f>
        <v>2</v>
      </c>
      <c r="O21" s="12"/>
      <c r="P21" s="9"/>
      <c r="Q21" s="40"/>
      <c r="R21" s="9"/>
      <c r="S21" s="15" t="s">
        <v>117</v>
      </c>
      <c r="T21" s="10" t="s">
        <v>43</v>
      </c>
      <c r="U21" s="13">
        <f>N21</f>
        <v>2</v>
      </c>
      <c r="V21" s="39" t="s">
        <v>27</v>
      </c>
      <c r="W21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</row>
    <row r="22" spans="1:52" s="6" customFormat="1" ht="38.25" x14ac:dyDescent="0.2">
      <c r="A22" s="36" t="s">
        <v>17</v>
      </c>
      <c r="B22" s="42" t="s">
        <v>121</v>
      </c>
      <c r="C22" s="36" t="s">
        <v>19</v>
      </c>
      <c r="D22" s="40">
        <v>4</v>
      </c>
      <c r="E22" s="12"/>
      <c r="F22" s="12"/>
      <c r="G22" s="10"/>
      <c r="H22" s="12">
        <f t="shared" si="1"/>
        <v>4</v>
      </c>
      <c r="I22" s="12"/>
      <c r="J22" s="12"/>
      <c r="K22" s="12"/>
      <c r="L22" s="35"/>
      <c r="M22" s="12">
        <f t="shared" si="0"/>
        <v>0</v>
      </c>
      <c r="N22" s="35">
        <f>H22</f>
        <v>4</v>
      </c>
      <c r="O22" s="37" t="s">
        <v>122</v>
      </c>
      <c r="P22" s="41" t="s">
        <v>19</v>
      </c>
      <c r="Q22" s="38">
        <v>4</v>
      </c>
      <c r="R22" s="41" t="s">
        <v>96</v>
      </c>
      <c r="S22" s="2"/>
      <c r="T22" s="36"/>
      <c r="U22" s="13"/>
      <c r="V22" s="39" t="s">
        <v>27</v>
      </c>
      <c r="W22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</row>
    <row r="23" spans="1:52" s="6" customFormat="1" ht="25.5" x14ac:dyDescent="0.2">
      <c r="A23" s="36" t="s">
        <v>65</v>
      </c>
      <c r="B23" s="42" t="s">
        <v>123</v>
      </c>
      <c r="C23" s="36" t="s">
        <v>20</v>
      </c>
      <c r="D23" s="38">
        <f>2+2+1.4</f>
        <v>5.4</v>
      </c>
      <c r="E23" s="35"/>
      <c r="F23" s="35"/>
      <c r="G23" s="36"/>
      <c r="H23" s="12">
        <f t="shared" si="1"/>
        <v>5.4</v>
      </c>
      <c r="I23" s="12"/>
      <c r="J23" s="12"/>
      <c r="K23" s="12"/>
      <c r="L23" s="35"/>
      <c r="M23" s="12"/>
      <c r="N23" s="40">
        <f t="shared" ref="N23:N31" si="2">H23-M23</f>
        <v>5.4</v>
      </c>
      <c r="O23" s="37"/>
      <c r="P23" s="41"/>
      <c r="Q23" s="38"/>
      <c r="R23" s="41"/>
      <c r="S23" s="2" t="s">
        <v>203</v>
      </c>
      <c r="T23" s="36" t="s">
        <v>20</v>
      </c>
      <c r="U23" s="13">
        <f>N23</f>
        <v>5.4</v>
      </c>
      <c r="V23" s="39" t="s">
        <v>27</v>
      </c>
      <c r="W23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</row>
    <row r="24" spans="1:52" s="6" customFormat="1" x14ac:dyDescent="0.2">
      <c r="A24" s="36" t="s">
        <v>66</v>
      </c>
      <c r="B24" s="42" t="s">
        <v>207</v>
      </c>
      <c r="C24" s="36" t="s">
        <v>5</v>
      </c>
      <c r="D24" s="40">
        <v>5</v>
      </c>
      <c r="E24" s="12"/>
      <c r="F24" s="12"/>
      <c r="G24" s="10"/>
      <c r="H24" s="12">
        <f t="shared" si="1"/>
        <v>5</v>
      </c>
      <c r="I24" s="12"/>
      <c r="J24" s="12"/>
      <c r="K24" s="12"/>
      <c r="L24" s="35"/>
      <c r="M24" s="12"/>
      <c r="N24" s="40">
        <f t="shared" si="2"/>
        <v>5</v>
      </c>
      <c r="O24" s="37"/>
      <c r="P24" s="41"/>
      <c r="Q24" s="38"/>
      <c r="R24" s="9"/>
      <c r="S24" s="2"/>
      <c r="T24" s="36"/>
      <c r="U24" s="13"/>
      <c r="V24" s="39" t="s">
        <v>27</v>
      </c>
      <c r="W24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</row>
    <row r="25" spans="1:52" s="6" customFormat="1" x14ac:dyDescent="0.2">
      <c r="A25" s="83" t="s">
        <v>68</v>
      </c>
      <c r="B25" s="86" t="s">
        <v>208</v>
      </c>
      <c r="C25" s="83" t="s">
        <v>5</v>
      </c>
      <c r="D25" s="40">
        <v>5</v>
      </c>
      <c r="E25" s="12"/>
      <c r="F25" s="12"/>
      <c r="G25" s="10"/>
      <c r="H25" s="12">
        <f>SUM(D25:G25)</f>
        <v>5</v>
      </c>
      <c r="I25" s="12"/>
      <c r="J25" s="12"/>
      <c r="K25" s="12"/>
      <c r="L25" s="82"/>
      <c r="M25" s="12"/>
      <c r="N25" s="40">
        <f>H25-M25</f>
        <v>5</v>
      </c>
      <c r="O25" s="84"/>
      <c r="P25" s="62"/>
      <c r="Q25" s="85"/>
      <c r="R25" s="9"/>
      <c r="S25" s="2" t="s">
        <v>193</v>
      </c>
      <c r="T25" s="83" t="s">
        <v>26</v>
      </c>
      <c r="U25" s="13">
        <v>0.09</v>
      </c>
      <c r="V25" s="39" t="s">
        <v>27</v>
      </c>
      <c r="W2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</row>
    <row r="26" spans="1:52" s="6" customFormat="1" ht="25.5" x14ac:dyDescent="0.2">
      <c r="A26" s="36" t="s">
        <v>67</v>
      </c>
      <c r="B26" s="42" t="s">
        <v>73</v>
      </c>
      <c r="C26" s="36" t="s">
        <v>5</v>
      </c>
      <c r="D26" s="40">
        <v>5</v>
      </c>
      <c r="E26" s="12"/>
      <c r="F26" s="12"/>
      <c r="G26" s="10"/>
      <c r="H26" s="12">
        <f t="shared" si="1"/>
        <v>5</v>
      </c>
      <c r="I26" s="12"/>
      <c r="J26" s="12"/>
      <c r="K26" s="12"/>
      <c r="L26" s="35"/>
      <c r="M26" s="12"/>
      <c r="N26" s="40">
        <f t="shared" si="2"/>
        <v>5</v>
      </c>
      <c r="O26" s="37"/>
      <c r="P26" s="41"/>
      <c r="Q26" s="38"/>
      <c r="R26" s="9"/>
      <c r="S26" s="2" t="s">
        <v>74</v>
      </c>
      <c r="T26" s="36" t="s">
        <v>49</v>
      </c>
      <c r="U26" s="13">
        <v>0.69</v>
      </c>
      <c r="V26" s="39" t="s">
        <v>27</v>
      </c>
      <c r="W26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</row>
    <row r="27" spans="1:52" s="6" customFormat="1" x14ac:dyDescent="0.2">
      <c r="A27" s="36" t="s">
        <v>69</v>
      </c>
      <c r="B27" s="42" t="s">
        <v>50</v>
      </c>
      <c r="C27" s="36" t="s">
        <v>5</v>
      </c>
      <c r="D27" s="40">
        <v>5</v>
      </c>
      <c r="E27" s="12"/>
      <c r="F27" s="12"/>
      <c r="G27" s="10"/>
      <c r="H27" s="12">
        <f t="shared" si="1"/>
        <v>5</v>
      </c>
      <c r="I27" s="12"/>
      <c r="J27" s="12"/>
      <c r="K27" s="12"/>
      <c r="L27" s="35"/>
      <c r="M27" s="12"/>
      <c r="N27" s="40">
        <f t="shared" si="2"/>
        <v>5</v>
      </c>
      <c r="O27" s="37"/>
      <c r="P27" s="41"/>
      <c r="Q27" s="38"/>
      <c r="R27" s="9"/>
      <c r="S27" s="2" t="s">
        <v>200</v>
      </c>
      <c r="T27" s="36" t="s">
        <v>26</v>
      </c>
      <c r="U27" s="13">
        <v>2.5000000000000001E-2</v>
      </c>
      <c r="V27" s="39" t="s">
        <v>27</v>
      </c>
      <c r="W27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</row>
    <row r="28" spans="1:52" s="6" customFormat="1" ht="25.5" x14ac:dyDescent="0.2">
      <c r="A28" s="36" t="s">
        <v>70</v>
      </c>
      <c r="B28" s="42" t="s">
        <v>54</v>
      </c>
      <c r="C28" s="36" t="s">
        <v>5</v>
      </c>
      <c r="D28" s="40">
        <f>193.746389+6.25</f>
        <v>199.99638899999999</v>
      </c>
      <c r="E28" s="12"/>
      <c r="F28" s="12"/>
      <c r="G28" s="10"/>
      <c r="H28" s="12">
        <f t="shared" si="1"/>
        <v>199.99638899999999</v>
      </c>
      <c r="I28" s="12"/>
      <c r="J28" s="12"/>
      <c r="K28" s="12"/>
      <c r="L28" s="35"/>
      <c r="M28" s="12"/>
      <c r="N28" s="40">
        <f t="shared" si="2"/>
        <v>199.99638899999999</v>
      </c>
      <c r="O28" s="37"/>
      <c r="P28" s="41"/>
      <c r="Q28" s="38"/>
      <c r="R28" s="9"/>
      <c r="S28" s="2" t="s">
        <v>51</v>
      </c>
      <c r="T28" s="36" t="s">
        <v>26</v>
      </c>
      <c r="U28" s="13">
        <v>2.06E-2</v>
      </c>
      <c r="V28" s="39" t="s">
        <v>27</v>
      </c>
      <c r="W28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</row>
    <row r="29" spans="1:52" s="6" customFormat="1" ht="51" x14ac:dyDescent="0.2">
      <c r="A29" s="10" t="s">
        <v>71</v>
      </c>
      <c r="B29" s="2" t="s">
        <v>77</v>
      </c>
      <c r="C29" s="10" t="s">
        <v>5</v>
      </c>
      <c r="D29" s="40">
        <f>D28</f>
        <v>199.99638899999999</v>
      </c>
      <c r="E29" s="12"/>
      <c r="F29" s="12"/>
      <c r="G29" s="10"/>
      <c r="H29" s="12">
        <f t="shared" si="1"/>
        <v>199.99638899999999</v>
      </c>
      <c r="I29" s="12"/>
      <c r="J29" s="12"/>
      <c r="K29" s="12"/>
      <c r="L29" s="12"/>
      <c r="M29" s="12">
        <f>SUM(I29:L29)</f>
        <v>0</v>
      </c>
      <c r="N29" s="40">
        <f t="shared" si="2"/>
        <v>199.99638899999999</v>
      </c>
      <c r="O29" s="11"/>
      <c r="P29" s="9"/>
      <c r="Q29" s="40"/>
      <c r="R29" s="9"/>
      <c r="S29" s="2" t="s">
        <v>98</v>
      </c>
      <c r="T29" s="76" t="s">
        <v>26</v>
      </c>
      <c r="U29" s="13">
        <v>6.8000000000000005E-2</v>
      </c>
      <c r="V29" s="39" t="s">
        <v>27</v>
      </c>
      <c r="W29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</row>
    <row r="30" spans="1:52" s="6" customFormat="1" ht="25.5" x14ac:dyDescent="0.2">
      <c r="A30" s="10" t="s">
        <v>72</v>
      </c>
      <c r="B30" s="2" t="s">
        <v>91</v>
      </c>
      <c r="C30" s="10" t="s">
        <v>20</v>
      </c>
      <c r="D30" s="40">
        <v>30</v>
      </c>
      <c r="E30" s="12"/>
      <c r="F30" s="12"/>
      <c r="G30" s="10"/>
      <c r="H30" s="12">
        <f t="shared" si="1"/>
        <v>30</v>
      </c>
      <c r="I30" s="12"/>
      <c r="J30" s="12"/>
      <c r="K30" s="12"/>
      <c r="L30" s="12"/>
      <c r="M30" s="12"/>
      <c r="N30" s="40">
        <f t="shared" si="2"/>
        <v>30</v>
      </c>
      <c r="O30" s="11"/>
      <c r="P30" s="9"/>
      <c r="Q30" s="40"/>
      <c r="R30" s="9"/>
      <c r="S30" s="2" t="s">
        <v>92</v>
      </c>
      <c r="T30" s="10" t="s">
        <v>20</v>
      </c>
      <c r="U30" s="13">
        <f>N30</f>
        <v>30</v>
      </c>
      <c r="V30" s="39" t="s">
        <v>27</v>
      </c>
      <c r="W30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</row>
    <row r="31" spans="1:52" s="6" customFormat="1" ht="25.5" x14ac:dyDescent="0.2">
      <c r="A31" s="36" t="s">
        <v>150</v>
      </c>
      <c r="B31" s="42" t="s">
        <v>93</v>
      </c>
      <c r="C31" s="36" t="s">
        <v>5</v>
      </c>
      <c r="D31" s="38">
        <f>3*1.4</f>
        <v>4.1999999999999993</v>
      </c>
      <c r="E31" s="35"/>
      <c r="F31" s="35"/>
      <c r="G31" s="36"/>
      <c r="H31" s="12">
        <f t="shared" si="1"/>
        <v>4.1999999999999993</v>
      </c>
      <c r="I31" s="35"/>
      <c r="J31" s="35"/>
      <c r="K31" s="35"/>
      <c r="L31" s="35"/>
      <c r="M31" s="35"/>
      <c r="N31" s="40">
        <f t="shared" si="2"/>
        <v>4.1999999999999993</v>
      </c>
      <c r="O31" s="37"/>
      <c r="P31" s="41"/>
      <c r="Q31" s="38"/>
      <c r="R31" s="41"/>
      <c r="S31" s="2" t="s">
        <v>94</v>
      </c>
      <c r="T31" s="36" t="s">
        <v>5</v>
      </c>
      <c r="U31" s="13">
        <v>4.2</v>
      </c>
      <c r="V31" s="39" t="s">
        <v>27</v>
      </c>
      <c r="W31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</row>
    <row r="32" spans="1:52" s="6" customFormat="1" ht="38.25" x14ac:dyDescent="0.2">
      <c r="A32" s="106" t="s">
        <v>149</v>
      </c>
      <c r="B32" s="114" t="s">
        <v>105</v>
      </c>
      <c r="C32" s="106" t="s">
        <v>19</v>
      </c>
      <c r="D32" s="111">
        <v>1</v>
      </c>
      <c r="E32" s="111"/>
      <c r="F32" s="111"/>
      <c r="G32" s="111"/>
      <c r="H32" s="111">
        <f>SUM(D32:G33)</f>
        <v>1</v>
      </c>
      <c r="I32" s="111"/>
      <c r="J32" s="111"/>
      <c r="K32" s="111"/>
      <c r="L32" s="111"/>
      <c r="M32" s="111"/>
      <c r="N32" s="111">
        <v>1</v>
      </c>
      <c r="O32" s="37" t="s">
        <v>95</v>
      </c>
      <c r="P32" s="36" t="s">
        <v>19</v>
      </c>
      <c r="Q32" s="38">
        <v>1</v>
      </c>
      <c r="R32" s="41" t="s">
        <v>96</v>
      </c>
      <c r="S32" s="2"/>
      <c r="T32" s="36"/>
      <c r="U32" s="13"/>
      <c r="V32" s="39" t="s">
        <v>27</v>
      </c>
      <c r="W32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</row>
    <row r="33" spans="1:52" s="6" customFormat="1" x14ac:dyDescent="0.2">
      <c r="A33" s="107"/>
      <c r="B33" s="116"/>
      <c r="C33" s="107"/>
      <c r="D33" s="113"/>
      <c r="E33" s="113"/>
      <c r="F33" s="113"/>
      <c r="G33" s="113"/>
      <c r="H33" s="113"/>
      <c r="I33" s="113"/>
      <c r="J33" s="113"/>
      <c r="K33" s="113"/>
      <c r="L33" s="113"/>
      <c r="M33" s="113"/>
      <c r="N33" s="113"/>
      <c r="O33" s="37"/>
      <c r="P33" s="41"/>
      <c r="Q33" s="38"/>
      <c r="R33" s="41"/>
      <c r="S33" s="2" t="s">
        <v>97</v>
      </c>
      <c r="T33" s="36" t="s">
        <v>43</v>
      </c>
      <c r="U33" s="13">
        <v>2</v>
      </c>
      <c r="V33" s="39" t="s">
        <v>27</v>
      </c>
      <c r="W33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</row>
    <row r="34" spans="1:52" s="6" customFormat="1" ht="38.25" x14ac:dyDescent="0.2">
      <c r="A34" s="106" t="s">
        <v>151</v>
      </c>
      <c r="B34" s="114" t="s">
        <v>80</v>
      </c>
      <c r="C34" s="106" t="s">
        <v>20</v>
      </c>
      <c r="D34" s="111">
        <v>8</v>
      </c>
      <c r="E34" s="111"/>
      <c r="F34" s="111"/>
      <c r="G34" s="111"/>
      <c r="H34" s="111">
        <f>SUM(D34:G39)</f>
        <v>8</v>
      </c>
      <c r="I34" s="111"/>
      <c r="J34" s="111"/>
      <c r="K34" s="111"/>
      <c r="L34" s="111"/>
      <c r="M34" s="111">
        <f>SUM(I34:L39)</f>
        <v>0</v>
      </c>
      <c r="N34" s="111">
        <f>H34-M34</f>
        <v>8</v>
      </c>
      <c r="O34" s="111"/>
      <c r="P34" s="111"/>
      <c r="Q34" s="111"/>
      <c r="R34" s="111"/>
      <c r="S34" s="15" t="s">
        <v>81</v>
      </c>
      <c r="T34" s="36" t="s">
        <v>20</v>
      </c>
      <c r="U34" s="13">
        <f>N34</f>
        <v>8</v>
      </c>
      <c r="V34" s="39" t="s">
        <v>27</v>
      </c>
      <c r="W34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</row>
    <row r="35" spans="1:52" s="6" customFormat="1" x14ac:dyDescent="0.2">
      <c r="A35" s="117"/>
      <c r="B35" s="115"/>
      <c r="C35" s="117"/>
      <c r="D35" s="112"/>
      <c r="E35" s="112"/>
      <c r="F35" s="112"/>
      <c r="G35" s="112"/>
      <c r="H35" s="112"/>
      <c r="I35" s="112"/>
      <c r="J35" s="112"/>
      <c r="K35" s="112"/>
      <c r="L35" s="112"/>
      <c r="M35" s="112"/>
      <c r="N35" s="112"/>
      <c r="O35" s="112"/>
      <c r="P35" s="112"/>
      <c r="Q35" s="112"/>
      <c r="R35" s="112"/>
      <c r="S35" s="15" t="s">
        <v>83</v>
      </c>
      <c r="T35" s="36" t="s">
        <v>43</v>
      </c>
      <c r="U35" s="13">
        <v>3</v>
      </c>
      <c r="V35" s="39" t="s">
        <v>27</v>
      </c>
      <c r="W3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</row>
    <row r="36" spans="1:52" s="6" customFormat="1" x14ac:dyDescent="0.2">
      <c r="A36" s="117"/>
      <c r="B36" s="115"/>
      <c r="C36" s="117"/>
      <c r="D36" s="112"/>
      <c r="E36" s="112"/>
      <c r="F36" s="112"/>
      <c r="G36" s="112"/>
      <c r="H36" s="112"/>
      <c r="I36" s="112"/>
      <c r="J36" s="112"/>
      <c r="K36" s="112"/>
      <c r="L36" s="112"/>
      <c r="M36" s="112"/>
      <c r="N36" s="112"/>
      <c r="O36" s="112"/>
      <c r="P36" s="112"/>
      <c r="Q36" s="112"/>
      <c r="R36" s="112"/>
      <c r="S36" s="15" t="s">
        <v>82</v>
      </c>
      <c r="T36" s="36" t="s">
        <v>43</v>
      </c>
      <c r="U36" s="13">
        <v>1</v>
      </c>
      <c r="V36" s="39" t="s">
        <v>27</v>
      </c>
      <c r="W36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</row>
    <row r="37" spans="1:52" s="6" customFormat="1" ht="25.5" x14ac:dyDescent="0.2">
      <c r="A37" s="117"/>
      <c r="B37" s="115"/>
      <c r="C37" s="117"/>
      <c r="D37" s="112"/>
      <c r="E37" s="112"/>
      <c r="F37" s="112"/>
      <c r="G37" s="112"/>
      <c r="H37" s="112"/>
      <c r="I37" s="112"/>
      <c r="J37" s="112"/>
      <c r="K37" s="112"/>
      <c r="L37" s="112"/>
      <c r="M37" s="112"/>
      <c r="N37" s="112"/>
      <c r="O37" s="112"/>
      <c r="P37" s="112"/>
      <c r="Q37" s="112"/>
      <c r="R37" s="112"/>
      <c r="S37" s="15" t="s">
        <v>86</v>
      </c>
      <c r="T37" s="36" t="s">
        <v>43</v>
      </c>
      <c r="U37" s="13">
        <v>2</v>
      </c>
      <c r="V37" s="39" t="s">
        <v>27</v>
      </c>
      <c r="W37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</row>
    <row r="38" spans="1:52" s="6" customFormat="1" ht="25.5" x14ac:dyDescent="0.2">
      <c r="A38" s="117"/>
      <c r="B38" s="115"/>
      <c r="C38" s="117"/>
      <c r="D38" s="112"/>
      <c r="E38" s="112"/>
      <c r="F38" s="112"/>
      <c r="G38" s="112"/>
      <c r="H38" s="112"/>
      <c r="I38" s="112"/>
      <c r="J38" s="112"/>
      <c r="K38" s="112"/>
      <c r="L38" s="112"/>
      <c r="M38" s="112"/>
      <c r="N38" s="112"/>
      <c r="O38" s="112"/>
      <c r="P38" s="112"/>
      <c r="Q38" s="112"/>
      <c r="R38" s="112"/>
      <c r="S38" s="15" t="s">
        <v>87</v>
      </c>
      <c r="T38" s="36" t="s">
        <v>43</v>
      </c>
      <c r="U38" s="13">
        <v>1</v>
      </c>
      <c r="V38" s="39" t="s">
        <v>27</v>
      </c>
      <c r="W38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</row>
    <row r="39" spans="1:52" s="6" customFormat="1" ht="25.5" x14ac:dyDescent="0.2">
      <c r="A39" s="117"/>
      <c r="B39" s="115"/>
      <c r="C39" s="117"/>
      <c r="D39" s="112"/>
      <c r="E39" s="112"/>
      <c r="F39" s="112"/>
      <c r="G39" s="112"/>
      <c r="H39" s="112"/>
      <c r="I39" s="112"/>
      <c r="J39" s="112"/>
      <c r="K39" s="112"/>
      <c r="L39" s="112"/>
      <c r="M39" s="112"/>
      <c r="N39" s="112"/>
      <c r="O39" s="112"/>
      <c r="P39" s="112"/>
      <c r="Q39" s="112"/>
      <c r="R39" s="112"/>
      <c r="S39" s="15" t="s">
        <v>124</v>
      </c>
      <c r="T39" s="36" t="s">
        <v>43</v>
      </c>
      <c r="U39" s="13">
        <v>2</v>
      </c>
      <c r="V39" s="39" t="s">
        <v>27</v>
      </c>
      <c r="W39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</row>
    <row r="40" spans="1:52" s="6" customFormat="1" x14ac:dyDescent="0.2">
      <c r="A40" s="107"/>
      <c r="B40" s="116"/>
      <c r="C40" s="107"/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113"/>
      <c r="P40" s="113"/>
      <c r="Q40" s="113"/>
      <c r="R40" s="113"/>
      <c r="S40" s="15" t="s">
        <v>88</v>
      </c>
      <c r="T40" s="36" t="s">
        <v>43</v>
      </c>
      <c r="U40" s="13">
        <v>18</v>
      </c>
      <c r="V40" s="39" t="s">
        <v>27</v>
      </c>
      <c r="W40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</row>
    <row r="41" spans="1:52" s="6" customFormat="1" x14ac:dyDescent="0.2">
      <c r="A41" s="36" t="s">
        <v>111</v>
      </c>
      <c r="B41" s="42" t="s">
        <v>84</v>
      </c>
      <c r="C41" s="36" t="s">
        <v>19</v>
      </c>
      <c r="D41" s="38">
        <v>5</v>
      </c>
      <c r="E41" s="35"/>
      <c r="F41" s="35"/>
      <c r="G41" s="36"/>
      <c r="H41" s="12">
        <f t="shared" ref="H41:H48" si="3">SUM(D41:G41)</f>
        <v>5</v>
      </c>
      <c r="I41" s="35"/>
      <c r="J41" s="35"/>
      <c r="K41" s="35"/>
      <c r="L41" s="35"/>
      <c r="M41" s="12">
        <f>SUM(I41:L41)</f>
        <v>0</v>
      </c>
      <c r="N41" s="40">
        <f t="shared" ref="N41:N48" si="4">H41-M41</f>
        <v>5</v>
      </c>
      <c r="O41" s="37"/>
      <c r="P41" s="41"/>
      <c r="Q41" s="38"/>
      <c r="R41" s="41"/>
      <c r="S41" s="2" t="s">
        <v>85</v>
      </c>
      <c r="T41" s="36" t="s">
        <v>43</v>
      </c>
      <c r="U41" s="13">
        <f>N41</f>
        <v>5</v>
      </c>
      <c r="V41" s="39" t="s">
        <v>27</v>
      </c>
      <c r="W41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</row>
    <row r="42" spans="1:52" s="6" customFormat="1" x14ac:dyDescent="0.2">
      <c r="A42" s="36" t="s">
        <v>152</v>
      </c>
      <c r="B42" s="42" t="s">
        <v>89</v>
      </c>
      <c r="C42" s="36" t="s">
        <v>19</v>
      </c>
      <c r="D42" s="38">
        <v>5</v>
      </c>
      <c r="E42" s="35"/>
      <c r="F42" s="35"/>
      <c r="G42" s="36"/>
      <c r="H42" s="12">
        <f t="shared" si="3"/>
        <v>5</v>
      </c>
      <c r="I42" s="12"/>
      <c r="J42" s="12"/>
      <c r="K42" s="12"/>
      <c r="L42" s="35"/>
      <c r="M42" s="12">
        <f>SUM(I42:L42)</f>
        <v>0</v>
      </c>
      <c r="N42" s="40">
        <f t="shared" si="4"/>
        <v>5</v>
      </c>
      <c r="O42" s="37"/>
      <c r="P42" s="41"/>
      <c r="Q42" s="38"/>
      <c r="R42" s="41"/>
      <c r="S42" s="2" t="s">
        <v>90</v>
      </c>
      <c r="T42" s="36" t="s">
        <v>43</v>
      </c>
      <c r="U42" s="13">
        <f>N42</f>
        <v>5</v>
      </c>
      <c r="V42" s="39" t="s">
        <v>27</v>
      </c>
      <c r="W42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</row>
    <row r="43" spans="1:52" s="6" customFormat="1" x14ac:dyDescent="0.2">
      <c r="A43" s="36" t="s">
        <v>153</v>
      </c>
      <c r="B43" s="42" t="s">
        <v>99</v>
      </c>
      <c r="C43" s="36" t="s">
        <v>19</v>
      </c>
      <c r="D43" s="38">
        <v>1</v>
      </c>
      <c r="E43" s="35"/>
      <c r="F43" s="35"/>
      <c r="G43" s="36"/>
      <c r="H43" s="12">
        <f t="shared" si="3"/>
        <v>1</v>
      </c>
      <c r="I43" s="12"/>
      <c r="J43" s="12"/>
      <c r="K43" s="12"/>
      <c r="L43" s="35"/>
      <c r="M43" s="12">
        <f>SUM(I43:L43)</f>
        <v>0</v>
      </c>
      <c r="N43" s="40">
        <f t="shared" si="4"/>
        <v>1</v>
      </c>
      <c r="O43" s="37"/>
      <c r="P43" s="41"/>
      <c r="Q43" s="38"/>
      <c r="R43" s="41"/>
      <c r="S43" s="2" t="s">
        <v>100</v>
      </c>
      <c r="T43" s="36" t="s">
        <v>43</v>
      </c>
      <c r="U43" s="13">
        <v>1</v>
      </c>
      <c r="V43" s="39" t="s">
        <v>27</v>
      </c>
      <c r="W43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</row>
    <row r="44" spans="1:52" s="6" customFormat="1" x14ac:dyDescent="0.2">
      <c r="A44" s="36" t="s">
        <v>154</v>
      </c>
      <c r="B44" s="42" t="s">
        <v>101</v>
      </c>
      <c r="C44" s="36" t="s">
        <v>19</v>
      </c>
      <c r="D44" s="38">
        <v>1</v>
      </c>
      <c r="E44" s="35"/>
      <c r="F44" s="35"/>
      <c r="G44" s="36"/>
      <c r="H44" s="12">
        <f t="shared" si="3"/>
        <v>1</v>
      </c>
      <c r="I44" s="12"/>
      <c r="J44" s="12"/>
      <c r="K44" s="12"/>
      <c r="L44" s="35"/>
      <c r="M44" s="12">
        <f>SUM(I44:L44)</f>
        <v>0</v>
      </c>
      <c r="N44" s="40">
        <f t="shared" si="4"/>
        <v>1</v>
      </c>
      <c r="O44" s="37"/>
      <c r="P44" s="41"/>
      <c r="Q44" s="38"/>
      <c r="R44" s="41"/>
      <c r="S44" s="2" t="s">
        <v>102</v>
      </c>
      <c r="T44" s="36" t="s">
        <v>43</v>
      </c>
      <c r="U44" s="13">
        <v>1</v>
      </c>
      <c r="V44" s="39" t="s">
        <v>27</v>
      </c>
      <c r="W44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</row>
    <row r="45" spans="1:52" s="6" customFormat="1" ht="38.25" x14ac:dyDescent="0.2">
      <c r="A45" s="36" t="s">
        <v>155</v>
      </c>
      <c r="B45" s="42" t="s">
        <v>126</v>
      </c>
      <c r="C45" s="36" t="s">
        <v>19</v>
      </c>
      <c r="D45" s="46">
        <v>1</v>
      </c>
      <c r="E45" s="38"/>
      <c r="F45" s="38"/>
      <c r="G45" s="38"/>
      <c r="H45" s="46">
        <f t="shared" si="3"/>
        <v>1</v>
      </c>
      <c r="I45" s="38"/>
      <c r="J45" s="38"/>
      <c r="K45" s="38"/>
      <c r="L45" s="46"/>
      <c r="M45" s="46"/>
      <c r="N45" s="38">
        <f t="shared" si="4"/>
        <v>1</v>
      </c>
      <c r="O45" s="2" t="s">
        <v>127</v>
      </c>
      <c r="P45" s="41" t="s">
        <v>19</v>
      </c>
      <c r="Q45" s="38">
        <v>1</v>
      </c>
      <c r="R45" s="41" t="s">
        <v>108</v>
      </c>
      <c r="S45" s="2" t="s">
        <v>125</v>
      </c>
      <c r="T45" s="74" t="s">
        <v>43</v>
      </c>
      <c r="U45" s="13">
        <v>1</v>
      </c>
      <c r="V45" s="39" t="s">
        <v>27</v>
      </c>
      <c r="W4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</row>
    <row r="46" spans="1:52" s="6" customFormat="1" x14ac:dyDescent="0.2">
      <c r="A46" s="36" t="s">
        <v>156</v>
      </c>
      <c r="B46" s="42" t="s">
        <v>79</v>
      </c>
      <c r="C46" s="36" t="s">
        <v>19</v>
      </c>
      <c r="D46" s="38">
        <v>1</v>
      </c>
      <c r="E46" s="35"/>
      <c r="F46" s="35"/>
      <c r="G46" s="36"/>
      <c r="H46" s="35">
        <f t="shared" si="3"/>
        <v>1</v>
      </c>
      <c r="I46" s="35"/>
      <c r="J46" s="35"/>
      <c r="K46" s="35"/>
      <c r="L46" s="35"/>
      <c r="M46" s="35">
        <f>SUM(I46:L46)</f>
        <v>0</v>
      </c>
      <c r="N46" s="80">
        <f t="shared" si="4"/>
        <v>1</v>
      </c>
      <c r="O46" s="35"/>
      <c r="P46" s="35"/>
      <c r="Q46" s="35"/>
      <c r="R46" s="35"/>
      <c r="S46" s="15" t="s">
        <v>57</v>
      </c>
      <c r="T46" s="36" t="s">
        <v>43</v>
      </c>
      <c r="U46" s="13">
        <v>1</v>
      </c>
      <c r="V46" s="39" t="s">
        <v>27</v>
      </c>
      <c r="W46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</row>
    <row r="47" spans="1:52" s="6" customFormat="1" x14ac:dyDescent="0.2">
      <c r="A47" s="36" t="s">
        <v>157</v>
      </c>
      <c r="B47" s="42" t="s">
        <v>169</v>
      </c>
      <c r="C47" s="36" t="s">
        <v>5</v>
      </c>
      <c r="D47" s="38">
        <v>10</v>
      </c>
      <c r="E47" s="12"/>
      <c r="F47" s="12"/>
      <c r="G47" s="10"/>
      <c r="H47" s="12">
        <f t="shared" si="3"/>
        <v>10</v>
      </c>
      <c r="I47" s="12"/>
      <c r="J47" s="12"/>
      <c r="K47" s="12"/>
      <c r="L47" s="35"/>
      <c r="M47" s="12">
        <f>SUM(I47:L47)</f>
        <v>0</v>
      </c>
      <c r="N47" s="40">
        <f t="shared" si="4"/>
        <v>10</v>
      </c>
      <c r="O47" s="37"/>
      <c r="P47" s="41"/>
      <c r="Q47" s="38"/>
      <c r="R47" s="9"/>
      <c r="S47" s="2" t="s">
        <v>42</v>
      </c>
      <c r="T47" s="36" t="s">
        <v>26</v>
      </c>
      <c r="U47" s="90">
        <v>2E-3</v>
      </c>
      <c r="V47" s="39" t="s">
        <v>27</v>
      </c>
      <c r="W47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</row>
    <row r="48" spans="1:52" s="6" customFormat="1" x14ac:dyDescent="0.2">
      <c r="A48" s="36" t="s">
        <v>158</v>
      </c>
      <c r="B48" s="42" t="s">
        <v>109</v>
      </c>
      <c r="C48" s="36" t="s">
        <v>5</v>
      </c>
      <c r="D48" s="38">
        <v>10</v>
      </c>
      <c r="E48" s="35"/>
      <c r="F48" s="35"/>
      <c r="G48" s="36"/>
      <c r="H48" s="35">
        <f t="shared" si="3"/>
        <v>10</v>
      </c>
      <c r="I48" s="35"/>
      <c r="J48" s="35"/>
      <c r="K48" s="35"/>
      <c r="L48" s="35"/>
      <c r="M48" s="12">
        <f>SUM(I48:L48)</f>
        <v>0</v>
      </c>
      <c r="N48" s="40">
        <f t="shared" si="4"/>
        <v>10</v>
      </c>
      <c r="O48" s="37"/>
      <c r="P48" s="41"/>
      <c r="Q48" s="38"/>
      <c r="R48" s="41"/>
      <c r="S48" s="2" t="s">
        <v>110</v>
      </c>
      <c r="T48" s="36" t="s">
        <v>26</v>
      </c>
      <c r="U48" s="90">
        <v>2E-3</v>
      </c>
      <c r="V48" s="39" t="s">
        <v>27</v>
      </c>
      <c r="W48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</row>
    <row r="49" spans="1:52" s="6" customFormat="1" ht="15.75" x14ac:dyDescent="0.2">
      <c r="A49" s="47"/>
      <c r="B49" s="68" t="s">
        <v>28</v>
      </c>
      <c r="C49" s="47"/>
      <c r="D49" s="48"/>
      <c r="E49" s="48"/>
      <c r="F49" s="48"/>
      <c r="G49" s="49"/>
      <c r="H49" s="50"/>
      <c r="I49" s="50"/>
      <c r="J49" s="50"/>
      <c r="K49" s="50"/>
      <c r="L49" s="50"/>
      <c r="M49" s="50"/>
      <c r="N49" s="50"/>
      <c r="O49" s="50"/>
      <c r="P49" s="51"/>
      <c r="Q49" s="52"/>
      <c r="R49" s="53"/>
      <c r="S49" s="54"/>
      <c r="T49" s="54"/>
      <c r="U49" s="55"/>
      <c r="V49" s="49"/>
      <c r="W49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</row>
    <row r="50" spans="1:52" s="6" customFormat="1" ht="25.5" x14ac:dyDescent="0.2">
      <c r="A50" s="59" t="s">
        <v>10</v>
      </c>
      <c r="B50" s="77" t="s">
        <v>188</v>
      </c>
      <c r="C50" s="76" t="s">
        <v>5</v>
      </c>
      <c r="D50" s="88"/>
      <c r="E50" s="88">
        <f>(0.9*2.1*8)</f>
        <v>15.120000000000001</v>
      </c>
      <c r="F50" s="88"/>
      <c r="G50" s="88"/>
      <c r="H50" s="12">
        <f>SUM(D50:G50)</f>
        <v>15.120000000000001</v>
      </c>
      <c r="I50" s="12"/>
      <c r="J50" s="12"/>
      <c r="K50" s="12"/>
      <c r="L50" s="80"/>
      <c r="M50" s="12">
        <f>SUM(I50:L50)</f>
        <v>0</v>
      </c>
      <c r="N50" s="80">
        <f>H50-M50</f>
        <v>15.120000000000001</v>
      </c>
      <c r="O50" s="79" t="s">
        <v>166</v>
      </c>
      <c r="P50" s="62" t="s">
        <v>5</v>
      </c>
      <c r="Q50" s="88">
        <f>N50</f>
        <v>15.120000000000001</v>
      </c>
      <c r="R50" s="62" t="s">
        <v>108</v>
      </c>
      <c r="S50" s="2"/>
      <c r="T50" s="59"/>
      <c r="U50" s="13"/>
      <c r="V50" s="39" t="s">
        <v>27</v>
      </c>
      <c r="W50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</row>
    <row r="51" spans="1:52" s="6" customFormat="1" ht="25.5" x14ac:dyDescent="0.2">
      <c r="A51" s="59" t="s">
        <v>11</v>
      </c>
      <c r="B51" s="77" t="s">
        <v>197</v>
      </c>
      <c r="C51" s="76" t="s">
        <v>5</v>
      </c>
      <c r="D51" s="88"/>
      <c r="E51" s="88">
        <f>1.55*2.1</f>
        <v>3.2550000000000003</v>
      </c>
      <c r="F51" s="88"/>
      <c r="G51" s="88"/>
      <c r="H51" s="12">
        <f>SUM(D51:G51)</f>
        <v>3.2550000000000003</v>
      </c>
      <c r="I51" s="12"/>
      <c r="J51" s="12"/>
      <c r="K51" s="12"/>
      <c r="L51" s="80"/>
      <c r="M51" s="12">
        <f>SUM(I51:L51)</f>
        <v>0</v>
      </c>
      <c r="N51" s="80">
        <f>H51-M51</f>
        <v>3.2550000000000003</v>
      </c>
      <c r="O51" s="79" t="s">
        <v>166</v>
      </c>
      <c r="P51" s="62" t="s">
        <v>5</v>
      </c>
      <c r="Q51" s="88">
        <f>N51</f>
        <v>3.2550000000000003</v>
      </c>
      <c r="R51" s="62" t="s">
        <v>108</v>
      </c>
      <c r="S51" s="2"/>
      <c r="T51" s="59"/>
      <c r="U51" s="13"/>
      <c r="V51" s="39" t="s">
        <v>27</v>
      </c>
      <c r="W51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</row>
    <row r="52" spans="1:52" s="6" customFormat="1" ht="25.5" x14ac:dyDescent="0.2">
      <c r="A52" s="71" t="s">
        <v>12</v>
      </c>
      <c r="B52" s="77" t="s">
        <v>168</v>
      </c>
      <c r="C52" s="76" t="s">
        <v>5</v>
      </c>
      <c r="D52" s="88">
        <f>0.985*1.95</f>
        <v>1.92075</v>
      </c>
      <c r="E52" s="88"/>
      <c r="F52" s="88"/>
      <c r="G52" s="88"/>
      <c r="H52" s="12">
        <f>SUM(D52:G52)</f>
        <v>1.92075</v>
      </c>
      <c r="I52" s="12"/>
      <c r="J52" s="12"/>
      <c r="K52" s="12"/>
      <c r="L52" s="80"/>
      <c r="M52" s="12">
        <f>SUM(I52:L52)</f>
        <v>0</v>
      </c>
      <c r="N52" s="80">
        <f>H52-M52</f>
        <v>1.92075</v>
      </c>
      <c r="O52" s="79" t="s">
        <v>167</v>
      </c>
      <c r="P52" s="62" t="s">
        <v>5</v>
      </c>
      <c r="Q52" s="88">
        <f>N52</f>
        <v>1.92075</v>
      </c>
      <c r="R52" s="62" t="s">
        <v>108</v>
      </c>
      <c r="S52" s="2"/>
      <c r="T52" s="71"/>
      <c r="U52" s="13"/>
      <c r="V52" s="39" t="s">
        <v>27</v>
      </c>
      <c r="W52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</row>
    <row r="53" spans="1:52" s="6" customFormat="1" ht="63.75" x14ac:dyDescent="0.2">
      <c r="A53" s="74" t="s">
        <v>13</v>
      </c>
      <c r="B53" s="73" t="s">
        <v>198</v>
      </c>
      <c r="C53" s="74" t="s">
        <v>5</v>
      </c>
      <c r="D53" s="72">
        <v>3.26</v>
      </c>
      <c r="E53" s="72"/>
      <c r="F53" s="72"/>
      <c r="G53" s="72"/>
      <c r="H53" s="72">
        <f>SUM(D53:G53)</f>
        <v>3.26</v>
      </c>
      <c r="I53" s="72"/>
      <c r="J53" s="72"/>
      <c r="K53" s="72"/>
      <c r="L53" s="72"/>
      <c r="M53" s="72">
        <f>SUM(I53:L53)</f>
        <v>0</v>
      </c>
      <c r="N53" s="80">
        <f>H53-M53</f>
        <v>3.26</v>
      </c>
      <c r="O53" s="88"/>
      <c r="P53" s="88"/>
      <c r="Q53" s="88"/>
      <c r="R53" s="88"/>
      <c r="S53" s="79" t="s">
        <v>174</v>
      </c>
      <c r="T53" s="62" t="s">
        <v>5</v>
      </c>
      <c r="U53" s="72">
        <f>N53</f>
        <v>3.26</v>
      </c>
      <c r="V53" s="39" t="s">
        <v>27</v>
      </c>
      <c r="W53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</row>
    <row r="54" spans="1:52" s="6" customFormat="1" ht="63.75" x14ac:dyDescent="0.2">
      <c r="A54" s="74" t="s">
        <v>14</v>
      </c>
      <c r="B54" s="73" t="s">
        <v>199</v>
      </c>
      <c r="C54" s="74" t="s">
        <v>5</v>
      </c>
      <c r="D54" s="72">
        <v>15.12</v>
      </c>
      <c r="E54" s="72"/>
      <c r="F54" s="72"/>
      <c r="G54" s="72"/>
      <c r="H54" s="72"/>
      <c r="I54" s="72"/>
      <c r="J54" s="72"/>
      <c r="K54" s="72"/>
      <c r="L54" s="72"/>
      <c r="M54" s="72"/>
      <c r="N54" s="88">
        <f>N50</f>
        <v>15.120000000000001</v>
      </c>
      <c r="O54" s="88"/>
      <c r="P54" s="88"/>
      <c r="Q54" s="88"/>
      <c r="R54" s="88"/>
      <c r="S54" s="79" t="s">
        <v>175</v>
      </c>
      <c r="T54" s="62" t="s">
        <v>5</v>
      </c>
      <c r="U54" s="60">
        <f>N54</f>
        <v>15.120000000000001</v>
      </c>
      <c r="V54" s="39" t="s">
        <v>27</v>
      </c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</row>
    <row r="55" spans="1:52" s="6" customFormat="1" ht="38.25" x14ac:dyDescent="0.2">
      <c r="A55" s="71" t="s">
        <v>15</v>
      </c>
      <c r="B55" s="70" t="s">
        <v>196</v>
      </c>
      <c r="C55" s="71" t="s">
        <v>5</v>
      </c>
      <c r="D55" s="69">
        <v>1.97</v>
      </c>
      <c r="E55" s="69"/>
      <c r="F55" s="69"/>
      <c r="G55" s="69"/>
      <c r="H55" s="69"/>
      <c r="I55" s="69"/>
      <c r="J55" s="69"/>
      <c r="K55" s="69"/>
      <c r="L55" s="69"/>
      <c r="M55" s="69"/>
      <c r="N55" s="88">
        <v>1.97</v>
      </c>
      <c r="O55" s="88"/>
      <c r="P55" s="88"/>
      <c r="Q55" s="88"/>
      <c r="R55" s="88"/>
      <c r="S55" s="79" t="s">
        <v>170</v>
      </c>
      <c r="T55" s="62" t="s">
        <v>179</v>
      </c>
      <c r="U55" s="75">
        <v>1.97</v>
      </c>
      <c r="V55" s="39" t="s">
        <v>27</v>
      </c>
      <c r="W55" s="43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</row>
    <row r="56" spans="1:52" s="6" customFormat="1" x14ac:dyDescent="0.2">
      <c r="A56" s="59" t="s">
        <v>16</v>
      </c>
      <c r="B56" s="61" t="s">
        <v>195</v>
      </c>
      <c r="C56" s="59" t="s">
        <v>5</v>
      </c>
      <c r="D56" s="40">
        <v>1.5</v>
      </c>
      <c r="E56" s="12"/>
      <c r="F56" s="12"/>
      <c r="G56" s="10"/>
      <c r="H56" s="12">
        <f t="shared" ref="H56:H62" si="5">SUM(D56:G56)</f>
        <v>1.5</v>
      </c>
      <c r="I56" s="35"/>
      <c r="J56" s="35"/>
      <c r="K56" s="35"/>
      <c r="L56" s="35"/>
      <c r="M56" s="12">
        <f>SUM(I56:L56)</f>
        <v>0</v>
      </c>
      <c r="N56" s="80">
        <f>H56-M56</f>
        <v>1.5</v>
      </c>
      <c r="O56" s="79"/>
      <c r="P56" s="62"/>
      <c r="Q56" s="88"/>
      <c r="R56" s="9"/>
      <c r="S56" s="2" t="s">
        <v>193</v>
      </c>
      <c r="T56" s="59" t="s">
        <v>26</v>
      </c>
      <c r="U56" s="13">
        <v>2.7E-2</v>
      </c>
      <c r="V56" s="39" t="s">
        <v>27</v>
      </c>
      <c r="W56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</row>
    <row r="57" spans="1:52" s="6" customFormat="1" x14ac:dyDescent="0.2">
      <c r="A57" s="76" t="s">
        <v>17</v>
      </c>
      <c r="B57" s="77" t="s">
        <v>194</v>
      </c>
      <c r="C57" s="76" t="s">
        <v>5</v>
      </c>
      <c r="D57" s="87">
        <f>4.59+1.5</f>
        <v>6.09</v>
      </c>
      <c r="E57" s="12"/>
      <c r="F57" s="12"/>
      <c r="G57" s="10"/>
      <c r="H57" s="12">
        <f>SUM(D57:G57)</f>
        <v>6.09</v>
      </c>
      <c r="I57" s="80"/>
      <c r="J57" s="80"/>
      <c r="K57" s="80"/>
      <c r="L57" s="80"/>
      <c r="M57" s="12">
        <f>SUM(I57:L57)</f>
        <v>0</v>
      </c>
      <c r="N57" s="80">
        <f>H57-M57</f>
        <v>6.09</v>
      </c>
      <c r="O57" s="79"/>
      <c r="P57" s="62"/>
      <c r="Q57" s="88"/>
      <c r="R57" s="9"/>
      <c r="S57" s="2" t="s">
        <v>200</v>
      </c>
      <c r="T57" s="76" t="s">
        <v>26</v>
      </c>
      <c r="U57" s="13">
        <v>0.03</v>
      </c>
      <c r="V57" s="39" t="s">
        <v>27</v>
      </c>
      <c r="W57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</row>
    <row r="58" spans="1:52" s="6" customFormat="1" ht="25.5" x14ac:dyDescent="0.2">
      <c r="A58" s="10" t="s">
        <v>65</v>
      </c>
      <c r="B58" s="2" t="s">
        <v>140</v>
      </c>
      <c r="C58" s="10" t="s">
        <v>5</v>
      </c>
      <c r="D58" s="40">
        <v>6.1</v>
      </c>
      <c r="E58" s="12"/>
      <c r="F58" s="12"/>
      <c r="G58" s="10"/>
      <c r="H58" s="12">
        <f t="shared" si="5"/>
        <v>6.1</v>
      </c>
      <c r="I58" s="12"/>
      <c r="J58" s="12"/>
      <c r="K58" s="12"/>
      <c r="L58" s="12"/>
      <c r="M58" s="12">
        <f>SUM(I58:L58)</f>
        <v>0</v>
      </c>
      <c r="N58" s="12">
        <f>H58-M58</f>
        <v>6.1</v>
      </c>
      <c r="O58" s="11"/>
      <c r="P58" s="9"/>
      <c r="Q58" s="89"/>
      <c r="R58" s="9"/>
      <c r="S58" s="2" t="s">
        <v>98</v>
      </c>
      <c r="T58" s="10" t="s">
        <v>26</v>
      </c>
      <c r="U58" s="90">
        <v>2E-3</v>
      </c>
      <c r="V58" s="39" t="s">
        <v>27</v>
      </c>
      <c r="W58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</row>
    <row r="59" spans="1:52" s="6" customFormat="1" ht="25.5" x14ac:dyDescent="0.2">
      <c r="A59" s="59" t="s">
        <v>66</v>
      </c>
      <c r="B59" s="61" t="s">
        <v>128</v>
      </c>
      <c r="C59" s="59" t="s">
        <v>20</v>
      </c>
      <c r="D59" s="40">
        <v>46.5</v>
      </c>
      <c r="E59" s="35"/>
      <c r="F59" s="35"/>
      <c r="G59" s="59"/>
      <c r="H59" s="12">
        <f t="shared" si="5"/>
        <v>46.5</v>
      </c>
      <c r="I59" s="35"/>
      <c r="J59" s="35"/>
      <c r="K59" s="35"/>
      <c r="L59" s="35"/>
      <c r="M59" s="12">
        <f>SUM(I59:L59)</f>
        <v>0</v>
      </c>
      <c r="N59" s="80">
        <f>H59-M59</f>
        <v>46.5</v>
      </c>
      <c r="O59" s="79"/>
      <c r="P59" s="62"/>
      <c r="Q59" s="88"/>
      <c r="R59" s="62"/>
      <c r="S59" s="77" t="s">
        <v>129</v>
      </c>
      <c r="T59" s="59" t="s">
        <v>20</v>
      </c>
      <c r="U59" s="13">
        <f>N59</f>
        <v>46.5</v>
      </c>
      <c r="V59" s="39" t="s">
        <v>27</v>
      </c>
      <c r="W59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</row>
    <row r="60" spans="1:52" s="6" customFormat="1" ht="25.5" x14ac:dyDescent="0.2">
      <c r="A60" s="59" t="s">
        <v>68</v>
      </c>
      <c r="B60" s="11" t="s">
        <v>116</v>
      </c>
      <c r="C60" s="10" t="s">
        <v>19</v>
      </c>
      <c r="D60" s="12">
        <v>2</v>
      </c>
      <c r="E60" s="12"/>
      <c r="F60" s="12"/>
      <c r="G60" s="10"/>
      <c r="H60" s="12">
        <f t="shared" si="5"/>
        <v>2</v>
      </c>
      <c r="I60" s="12"/>
      <c r="J60" s="12"/>
      <c r="K60" s="12"/>
      <c r="L60" s="12"/>
      <c r="M60" s="12">
        <f>SUM(I60:L60)</f>
        <v>0</v>
      </c>
      <c r="N60" s="80">
        <f>H60</f>
        <v>2</v>
      </c>
      <c r="O60" s="12"/>
      <c r="P60" s="9"/>
      <c r="Q60" s="89"/>
      <c r="R60" s="9"/>
      <c r="S60" s="15" t="s">
        <v>117</v>
      </c>
      <c r="T60" s="10" t="s">
        <v>43</v>
      </c>
      <c r="U60" s="13">
        <f>N60</f>
        <v>2</v>
      </c>
      <c r="V60" s="39" t="s">
        <v>27</v>
      </c>
      <c r="W60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</row>
    <row r="61" spans="1:52" s="6" customFormat="1" ht="25.5" x14ac:dyDescent="0.2">
      <c r="A61" s="76" t="s">
        <v>67</v>
      </c>
      <c r="B61" s="77" t="s">
        <v>201</v>
      </c>
      <c r="C61" s="76" t="s">
        <v>20</v>
      </c>
      <c r="D61" s="78">
        <v>22.4</v>
      </c>
      <c r="E61" s="80"/>
      <c r="F61" s="80"/>
      <c r="G61" s="76"/>
      <c r="H61" s="12">
        <f t="shared" si="5"/>
        <v>22.4</v>
      </c>
      <c r="I61" s="12"/>
      <c r="J61" s="12"/>
      <c r="K61" s="12"/>
      <c r="L61" s="80"/>
      <c r="M61" s="12"/>
      <c r="N61" s="89">
        <v>18</v>
      </c>
      <c r="O61" s="79"/>
      <c r="P61" s="62"/>
      <c r="Q61" s="88"/>
      <c r="R61" s="62"/>
      <c r="S61" s="2" t="s">
        <v>204</v>
      </c>
      <c r="T61" s="76" t="s">
        <v>20</v>
      </c>
      <c r="U61" s="13">
        <f>N61</f>
        <v>18</v>
      </c>
      <c r="V61" s="39" t="s">
        <v>27</v>
      </c>
      <c r="W61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</row>
    <row r="62" spans="1:52" s="6" customFormat="1" ht="38.25" x14ac:dyDescent="0.2">
      <c r="A62" s="74" t="s">
        <v>69</v>
      </c>
      <c r="B62" s="73" t="s">
        <v>121</v>
      </c>
      <c r="C62" s="74" t="s">
        <v>19</v>
      </c>
      <c r="D62" s="40">
        <v>10</v>
      </c>
      <c r="E62" s="12"/>
      <c r="F62" s="12"/>
      <c r="G62" s="10"/>
      <c r="H62" s="12">
        <f t="shared" si="5"/>
        <v>10</v>
      </c>
      <c r="I62" s="12"/>
      <c r="J62" s="12"/>
      <c r="K62" s="12"/>
      <c r="L62" s="35"/>
      <c r="M62" s="12">
        <f>SUM(I62:L62)</f>
        <v>0</v>
      </c>
      <c r="N62" s="80">
        <v>11</v>
      </c>
      <c r="O62" s="79" t="s">
        <v>122</v>
      </c>
      <c r="P62" s="62" t="s">
        <v>19</v>
      </c>
      <c r="Q62" s="88">
        <f>N62</f>
        <v>11</v>
      </c>
      <c r="R62" s="62" t="s">
        <v>96</v>
      </c>
      <c r="S62" s="15"/>
      <c r="T62" s="74"/>
      <c r="U62" s="13"/>
      <c r="V62" s="39"/>
      <c r="W62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</row>
    <row r="63" spans="1:52" s="6" customFormat="1" ht="25.5" x14ac:dyDescent="0.2">
      <c r="A63" s="76" t="s">
        <v>70</v>
      </c>
      <c r="B63" s="77" t="s">
        <v>53</v>
      </c>
      <c r="C63" s="76" t="s">
        <v>19</v>
      </c>
      <c r="D63" s="40">
        <v>1</v>
      </c>
      <c r="E63" s="12"/>
      <c r="F63" s="12"/>
      <c r="G63" s="10"/>
      <c r="H63" s="12">
        <f>SUM(D63:G63)</f>
        <v>1</v>
      </c>
      <c r="I63" s="12"/>
      <c r="J63" s="12"/>
      <c r="K63" s="12"/>
      <c r="L63" s="80"/>
      <c r="M63" s="12"/>
      <c r="N63" s="40">
        <f t="shared" ref="N63:N68" si="6">H63-M63</f>
        <v>1</v>
      </c>
      <c r="O63" s="79" t="s">
        <v>135</v>
      </c>
      <c r="P63" s="9" t="s">
        <v>19</v>
      </c>
      <c r="Q63" s="40">
        <f>N63</f>
        <v>1</v>
      </c>
      <c r="R63" s="9" t="s">
        <v>96</v>
      </c>
      <c r="S63" s="2"/>
      <c r="T63" s="76"/>
      <c r="U63" s="13"/>
      <c r="V63" s="39" t="s">
        <v>27</v>
      </c>
      <c r="W63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</row>
    <row r="64" spans="1:52" s="6" customFormat="1" x14ac:dyDescent="0.2">
      <c r="A64" s="36" t="s">
        <v>71</v>
      </c>
      <c r="B64" s="42" t="s">
        <v>75</v>
      </c>
      <c r="C64" s="36" t="s">
        <v>5</v>
      </c>
      <c r="D64" s="40">
        <v>5</v>
      </c>
      <c r="E64" s="12"/>
      <c r="F64" s="12"/>
      <c r="G64" s="10"/>
      <c r="H64" s="12">
        <f t="shared" ref="H64:H74" si="7">SUM(D64:G64)</f>
        <v>5</v>
      </c>
      <c r="I64" s="12"/>
      <c r="J64" s="12"/>
      <c r="K64" s="12"/>
      <c r="L64" s="35"/>
      <c r="M64" s="12"/>
      <c r="N64" s="40">
        <f t="shared" si="6"/>
        <v>5</v>
      </c>
      <c r="O64" s="37" t="s">
        <v>76</v>
      </c>
      <c r="P64" s="41"/>
      <c r="Q64" s="38"/>
      <c r="R64" s="9"/>
      <c r="S64" s="2"/>
      <c r="T64" s="36"/>
      <c r="U64" s="13"/>
      <c r="V64" s="39" t="s">
        <v>27</v>
      </c>
      <c r="W64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</row>
    <row r="65" spans="1:52" s="6" customFormat="1" x14ac:dyDescent="0.2">
      <c r="A65" s="83" t="s">
        <v>72</v>
      </c>
      <c r="B65" s="86" t="s">
        <v>208</v>
      </c>
      <c r="C65" s="83" t="s">
        <v>5</v>
      </c>
      <c r="D65" s="40">
        <v>5</v>
      </c>
      <c r="E65" s="12"/>
      <c r="F65" s="12"/>
      <c r="G65" s="10"/>
      <c r="H65" s="12">
        <f>SUM(D65:G65)</f>
        <v>5</v>
      </c>
      <c r="I65" s="12"/>
      <c r="J65" s="12"/>
      <c r="K65" s="12"/>
      <c r="L65" s="82"/>
      <c r="M65" s="12"/>
      <c r="N65" s="40">
        <f t="shared" si="6"/>
        <v>5</v>
      </c>
      <c r="O65" s="84"/>
      <c r="P65" s="62"/>
      <c r="Q65" s="85"/>
      <c r="R65" s="9"/>
      <c r="S65" s="2" t="s">
        <v>193</v>
      </c>
      <c r="T65" s="83" t="s">
        <v>26</v>
      </c>
      <c r="U65" s="13">
        <v>0.09</v>
      </c>
      <c r="V65" s="39" t="s">
        <v>27</v>
      </c>
      <c r="W6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</row>
    <row r="66" spans="1:52" s="6" customFormat="1" ht="25.5" x14ac:dyDescent="0.2">
      <c r="A66" s="36" t="s">
        <v>150</v>
      </c>
      <c r="B66" s="42" t="s">
        <v>73</v>
      </c>
      <c r="C66" s="36" t="s">
        <v>5</v>
      </c>
      <c r="D66" s="40">
        <v>5</v>
      </c>
      <c r="E66" s="12"/>
      <c r="F66" s="12"/>
      <c r="G66" s="10"/>
      <c r="H66" s="12">
        <f t="shared" si="7"/>
        <v>5</v>
      </c>
      <c r="I66" s="12"/>
      <c r="J66" s="12"/>
      <c r="K66" s="12"/>
      <c r="L66" s="35"/>
      <c r="M66" s="12"/>
      <c r="N66" s="40">
        <f t="shared" si="6"/>
        <v>5</v>
      </c>
      <c r="O66" s="37"/>
      <c r="P66" s="41"/>
      <c r="Q66" s="38"/>
      <c r="R66" s="9"/>
      <c r="S66" s="2" t="s">
        <v>74</v>
      </c>
      <c r="T66" s="76" t="s">
        <v>49</v>
      </c>
      <c r="U66" s="13">
        <v>0.69</v>
      </c>
      <c r="V66" s="39" t="s">
        <v>27</v>
      </c>
      <c r="W66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</row>
    <row r="67" spans="1:52" s="6" customFormat="1" x14ac:dyDescent="0.2">
      <c r="A67" s="36" t="s">
        <v>149</v>
      </c>
      <c r="B67" s="42" t="s">
        <v>50</v>
      </c>
      <c r="C67" s="36" t="s">
        <v>5</v>
      </c>
      <c r="D67" s="40">
        <v>5</v>
      </c>
      <c r="E67" s="12"/>
      <c r="F67" s="12"/>
      <c r="G67" s="10"/>
      <c r="H67" s="12">
        <f t="shared" si="7"/>
        <v>5</v>
      </c>
      <c r="I67" s="12"/>
      <c r="J67" s="12"/>
      <c r="K67" s="12"/>
      <c r="L67" s="35"/>
      <c r="M67" s="12"/>
      <c r="N67" s="40">
        <f t="shared" si="6"/>
        <v>5</v>
      </c>
      <c r="O67" s="37"/>
      <c r="P67" s="41"/>
      <c r="Q67" s="38"/>
      <c r="R67" s="9"/>
      <c r="S67" s="2" t="s">
        <v>200</v>
      </c>
      <c r="T67" s="36" t="s">
        <v>26</v>
      </c>
      <c r="U67" s="13">
        <v>2.5000000000000001E-2</v>
      </c>
      <c r="V67" s="39" t="s">
        <v>27</v>
      </c>
      <c r="W67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</row>
    <row r="68" spans="1:52" s="6" customFormat="1" ht="25.5" x14ac:dyDescent="0.2">
      <c r="A68" s="106" t="s">
        <v>151</v>
      </c>
      <c r="B68" s="108" t="s">
        <v>103</v>
      </c>
      <c r="C68" s="106" t="s">
        <v>5</v>
      </c>
      <c r="D68" s="104">
        <v>3</v>
      </c>
      <c r="E68" s="104"/>
      <c r="F68" s="104"/>
      <c r="G68" s="104"/>
      <c r="H68" s="104">
        <f t="shared" si="7"/>
        <v>3</v>
      </c>
      <c r="I68" s="104"/>
      <c r="J68" s="104"/>
      <c r="K68" s="104"/>
      <c r="L68" s="104"/>
      <c r="M68" s="104"/>
      <c r="N68" s="104">
        <f t="shared" si="6"/>
        <v>3</v>
      </c>
      <c r="O68" s="79" t="s">
        <v>104</v>
      </c>
      <c r="P68" s="62" t="s">
        <v>5</v>
      </c>
      <c r="Q68" s="88">
        <v>3</v>
      </c>
      <c r="R68" s="62" t="s">
        <v>183</v>
      </c>
      <c r="S68" s="79" t="s">
        <v>104</v>
      </c>
      <c r="T68" s="76" t="s">
        <v>5</v>
      </c>
      <c r="U68" s="88">
        <f>N68</f>
        <v>3</v>
      </c>
      <c r="V68" s="62" t="s">
        <v>96</v>
      </c>
      <c r="W68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</row>
    <row r="69" spans="1:52" s="6" customFormat="1" x14ac:dyDescent="0.2">
      <c r="A69" s="107"/>
      <c r="B69" s="109"/>
      <c r="C69" s="107"/>
      <c r="D69" s="105"/>
      <c r="E69" s="105"/>
      <c r="F69" s="105"/>
      <c r="G69" s="105"/>
      <c r="H69" s="105"/>
      <c r="I69" s="105"/>
      <c r="J69" s="105"/>
      <c r="K69" s="105"/>
      <c r="L69" s="105"/>
      <c r="M69" s="105"/>
      <c r="N69" s="105"/>
      <c r="O69" s="63"/>
      <c r="P69" s="62"/>
      <c r="Q69" s="72"/>
      <c r="R69" s="62"/>
      <c r="S69" s="15" t="s">
        <v>56</v>
      </c>
      <c r="T69" s="36" t="s">
        <v>49</v>
      </c>
      <c r="U69" s="13"/>
      <c r="V69" s="39" t="s">
        <v>27</v>
      </c>
      <c r="W69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</row>
    <row r="70" spans="1:52" s="6" customFormat="1" ht="25.5" x14ac:dyDescent="0.2">
      <c r="A70" s="36" t="s">
        <v>111</v>
      </c>
      <c r="B70" s="42" t="s">
        <v>91</v>
      </c>
      <c r="C70" s="36" t="s">
        <v>20</v>
      </c>
      <c r="D70" s="12">
        <v>168</v>
      </c>
      <c r="E70" s="12"/>
      <c r="F70" s="12"/>
      <c r="G70" s="10"/>
      <c r="H70" s="35">
        <f t="shared" si="7"/>
        <v>168</v>
      </c>
      <c r="I70" s="12"/>
      <c r="J70" s="12"/>
      <c r="K70" s="12"/>
      <c r="L70" s="35"/>
      <c r="M70" s="12">
        <f>SUM(I70:L70)</f>
        <v>0</v>
      </c>
      <c r="N70" s="35">
        <f>H70</f>
        <v>168</v>
      </c>
      <c r="O70" s="37"/>
      <c r="P70" s="41"/>
      <c r="Q70" s="38"/>
      <c r="R70" s="9"/>
      <c r="S70" s="2" t="s">
        <v>92</v>
      </c>
      <c r="T70" s="36" t="s">
        <v>20</v>
      </c>
      <c r="U70" s="13">
        <f>N70</f>
        <v>168</v>
      </c>
      <c r="V70" s="39" t="s">
        <v>27</v>
      </c>
      <c r="W70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</row>
    <row r="71" spans="1:52" s="6" customFormat="1" ht="25.5" x14ac:dyDescent="0.2">
      <c r="A71" s="36" t="s">
        <v>152</v>
      </c>
      <c r="B71" s="42" t="s">
        <v>54</v>
      </c>
      <c r="C71" s="36" t="s">
        <v>5</v>
      </c>
      <c r="D71" s="40">
        <v>506</v>
      </c>
      <c r="E71" s="12"/>
      <c r="F71" s="12"/>
      <c r="G71" s="10"/>
      <c r="H71" s="35">
        <f t="shared" si="7"/>
        <v>506</v>
      </c>
      <c r="I71" s="12"/>
      <c r="J71" s="12"/>
      <c r="K71" s="12"/>
      <c r="L71" s="35"/>
      <c r="M71" s="12"/>
      <c r="N71" s="40">
        <f>H71-M71</f>
        <v>506</v>
      </c>
      <c r="O71" s="37"/>
      <c r="P71" s="41"/>
      <c r="Q71" s="38"/>
      <c r="R71" s="9"/>
      <c r="S71" s="2" t="s">
        <v>51</v>
      </c>
      <c r="T71" s="36" t="s">
        <v>26</v>
      </c>
      <c r="U71" s="13">
        <v>5.1999999999999998E-2</v>
      </c>
      <c r="V71" s="39" t="s">
        <v>27</v>
      </c>
      <c r="W71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</row>
    <row r="72" spans="1:52" s="6" customFormat="1" ht="51" x14ac:dyDescent="0.2">
      <c r="A72" s="36" t="s">
        <v>153</v>
      </c>
      <c r="B72" s="42" t="s">
        <v>77</v>
      </c>
      <c r="C72" s="36" t="s">
        <v>5</v>
      </c>
      <c r="D72" s="40">
        <v>506</v>
      </c>
      <c r="E72" s="12"/>
      <c r="F72" s="12"/>
      <c r="G72" s="10"/>
      <c r="H72" s="12">
        <f t="shared" si="7"/>
        <v>506</v>
      </c>
      <c r="I72" s="12"/>
      <c r="J72" s="12"/>
      <c r="K72" s="12"/>
      <c r="L72" s="35"/>
      <c r="M72" s="12">
        <f>SUM(I72:L72)</f>
        <v>0</v>
      </c>
      <c r="N72" s="40">
        <f>H72-M72</f>
        <v>506</v>
      </c>
      <c r="O72" s="37"/>
      <c r="P72" s="41"/>
      <c r="Q72" s="38"/>
      <c r="R72" s="9"/>
      <c r="S72" s="2" t="s">
        <v>48</v>
      </c>
      <c r="T72" s="76" t="s">
        <v>26</v>
      </c>
      <c r="U72" s="13">
        <v>0.17199999999999999</v>
      </c>
      <c r="V72" s="39" t="s">
        <v>27</v>
      </c>
      <c r="W72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</row>
    <row r="73" spans="1:52" s="6" customFormat="1" ht="38.25" x14ac:dyDescent="0.2">
      <c r="A73" s="36" t="s">
        <v>154</v>
      </c>
      <c r="B73" s="37" t="s">
        <v>106</v>
      </c>
      <c r="C73" s="36" t="s">
        <v>5</v>
      </c>
      <c r="D73" s="35">
        <v>19.100000000000001</v>
      </c>
      <c r="E73" s="35">
        <v>25</v>
      </c>
      <c r="F73" s="35"/>
      <c r="G73" s="35"/>
      <c r="H73" s="35">
        <f>SUM(D73:G73)</f>
        <v>44.1</v>
      </c>
      <c r="I73" s="35"/>
      <c r="J73" s="35"/>
      <c r="K73" s="35"/>
      <c r="L73" s="35"/>
      <c r="M73" s="12">
        <f>SUM(I73:L73)</f>
        <v>0</v>
      </c>
      <c r="N73" s="35">
        <f>H73</f>
        <v>44.1</v>
      </c>
      <c r="O73" s="15" t="s">
        <v>94</v>
      </c>
      <c r="P73" s="41" t="s">
        <v>5</v>
      </c>
      <c r="Q73" s="35">
        <f>N73</f>
        <v>44.1</v>
      </c>
      <c r="R73" s="41" t="s">
        <v>108</v>
      </c>
      <c r="T73" s="36"/>
      <c r="U73" s="13"/>
      <c r="V73" s="39" t="s">
        <v>27</v>
      </c>
      <c r="W73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</row>
    <row r="74" spans="1:52" s="6" customFormat="1" ht="25.5" x14ac:dyDescent="0.2">
      <c r="A74" s="10" t="s">
        <v>155</v>
      </c>
      <c r="B74" s="11" t="s">
        <v>107</v>
      </c>
      <c r="C74" s="10" t="s">
        <v>41</v>
      </c>
      <c r="D74" s="12">
        <v>19.100000000000001</v>
      </c>
      <c r="E74" s="12">
        <v>25</v>
      </c>
      <c r="F74" s="12"/>
      <c r="G74" s="12"/>
      <c r="H74" s="12">
        <f t="shared" si="7"/>
        <v>44.1</v>
      </c>
      <c r="I74" s="12"/>
      <c r="J74" s="12"/>
      <c r="K74" s="12"/>
      <c r="L74" s="12"/>
      <c r="M74" s="12">
        <f>SUM(I74:L74)</f>
        <v>0</v>
      </c>
      <c r="N74" s="12">
        <f>H74</f>
        <v>44.1</v>
      </c>
      <c r="O74" s="9"/>
      <c r="P74" s="9"/>
      <c r="Q74" s="9"/>
      <c r="R74" s="9"/>
      <c r="S74" s="15" t="s">
        <v>94</v>
      </c>
      <c r="T74" s="10" t="s">
        <v>41</v>
      </c>
      <c r="U74" s="13">
        <f>N74</f>
        <v>44.1</v>
      </c>
      <c r="V74" s="39" t="s">
        <v>27</v>
      </c>
      <c r="W74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</row>
    <row r="75" spans="1:52" s="6" customFormat="1" ht="38.25" x14ac:dyDescent="0.2">
      <c r="A75" s="106" t="s">
        <v>156</v>
      </c>
      <c r="B75" s="114" t="s">
        <v>105</v>
      </c>
      <c r="C75" s="106" t="s">
        <v>19</v>
      </c>
      <c r="D75" s="111">
        <v>9</v>
      </c>
      <c r="E75" s="111"/>
      <c r="F75" s="111"/>
      <c r="G75" s="111"/>
      <c r="H75" s="111">
        <f>SUM(D75:G76)</f>
        <v>9</v>
      </c>
      <c r="I75" s="111"/>
      <c r="J75" s="111"/>
      <c r="K75" s="111"/>
      <c r="L75" s="111"/>
      <c r="M75" s="111">
        <f>SUM(I75:L76)</f>
        <v>0</v>
      </c>
      <c r="N75" s="111">
        <f>H75-M75</f>
        <v>9</v>
      </c>
      <c r="O75" s="37" t="s">
        <v>95</v>
      </c>
      <c r="P75" s="36" t="s">
        <v>19</v>
      </c>
      <c r="Q75" s="38">
        <f>N75</f>
        <v>9</v>
      </c>
      <c r="R75" s="41" t="s">
        <v>96</v>
      </c>
      <c r="S75" s="2"/>
      <c r="T75" s="36"/>
      <c r="U75" s="13"/>
      <c r="V75" s="39" t="s">
        <v>27</v>
      </c>
      <c r="W7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</row>
    <row r="76" spans="1:52" s="6" customFormat="1" x14ac:dyDescent="0.2">
      <c r="A76" s="107"/>
      <c r="B76" s="116"/>
      <c r="C76" s="107"/>
      <c r="D76" s="113"/>
      <c r="E76" s="113"/>
      <c r="F76" s="113"/>
      <c r="G76" s="113"/>
      <c r="H76" s="113"/>
      <c r="I76" s="113"/>
      <c r="J76" s="113"/>
      <c r="K76" s="113"/>
      <c r="L76" s="113"/>
      <c r="M76" s="113"/>
      <c r="N76" s="113"/>
      <c r="O76" s="37"/>
      <c r="P76" s="41"/>
      <c r="Q76" s="38"/>
      <c r="R76" s="41"/>
      <c r="S76" s="2" t="s">
        <v>97</v>
      </c>
      <c r="T76" s="36" t="s">
        <v>43</v>
      </c>
      <c r="U76" s="13">
        <f>N75*2</f>
        <v>18</v>
      </c>
      <c r="V76" s="39" t="s">
        <v>27</v>
      </c>
      <c r="W76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</row>
    <row r="77" spans="1:52" s="6" customFormat="1" x14ac:dyDescent="0.2">
      <c r="A77" s="36" t="s">
        <v>157</v>
      </c>
      <c r="B77" s="42" t="s">
        <v>109</v>
      </c>
      <c r="C77" s="36" t="s">
        <v>5</v>
      </c>
      <c r="D77" s="38">
        <v>20</v>
      </c>
      <c r="E77" s="35"/>
      <c r="F77" s="35"/>
      <c r="G77" s="36"/>
      <c r="H77" s="35">
        <f>SUM(D77:G77)</f>
        <v>20</v>
      </c>
      <c r="I77" s="35"/>
      <c r="J77" s="35"/>
      <c r="K77" s="35"/>
      <c r="L77" s="35"/>
      <c r="M77" s="12">
        <f>SUM(I77:L77)</f>
        <v>0</v>
      </c>
      <c r="N77" s="35">
        <f>H77</f>
        <v>20</v>
      </c>
      <c r="O77" s="37"/>
      <c r="P77" s="41"/>
      <c r="Q77" s="38"/>
      <c r="R77" s="41"/>
      <c r="S77" s="2" t="s">
        <v>110</v>
      </c>
      <c r="T77" s="36" t="s">
        <v>26</v>
      </c>
      <c r="U77" s="90">
        <v>3.0000000000000001E-3</v>
      </c>
      <c r="V77" s="39" t="s">
        <v>27</v>
      </c>
      <c r="W77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</row>
    <row r="78" spans="1:52" s="6" customFormat="1" ht="38.25" x14ac:dyDescent="0.2">
      <c r="A78" s="36" t="s">
        <v>158</v>
      </c>
      <c r="B78" s="44" t="s">
        <v>137</v>
      </c>
      <c r="C78" s="36" t="s">
        <v>20</v>
      </c>
      <c r="D78" s="12">
        <v>27</v>
      </c>
      <c r="E78" s="12"/>
      <c r="F78" s="12"/>
      <c r="G78" s="10"/>
      <c r="H78" s="35">
        <f>SUM(D78:G78)</f>
        <v>27</v>
      </c>
      <c r="I78" s="35"/>
      <c r="J78" s="35"/>
      <c r="K78" s="35"/>
      <c r="L78" s="35"/>
      <c r="M78" s="35"/>
      <c r="N78" s="35">
        <f>H78</f>
        <v>27</v>
      </c>
      <c r="O78" s="44" t="s">
        <v>136</v>
      </c>
      <c r="P78" s="10" t="s">
        <v>36</v>
      </c>
      <c r="Q78" s="13">
        <f>N78</f>
        <v>27</v>
      </c>
      <c r="R78" s="41" t="s">
        <v>96</v>
      </c>
      <c r="S78" s="15"/>
      <c r="T78" s="36"/>
      <c r="U78" s="13"/>
      <c r="V78" s="39" t="s">
        <v>27</v>
      </c>
      <c r="W78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</row>
    <row r="79" spans="1:52" s="6" customFormat="1" ht="25.5" x14ac:dyDescent="0.2">
      <c r="A79" s="36" t="s">
        <v>159</v>
      </c>
      <c r="B79" s="44" t="s">
        <v>112</v>
      </c>
      <c r="C79" s="10" t="s">
        <v>36</v>
      </c>
      <c r="D79" s="12">
        <v>10</v>
      </c>
      <c r="E79" s="12"/>
      <c r="F79" s="12"/>
      <c r="G79" s="10"/>
      <c r="H79" s="35">
        <f>SUM(D79:G79)</f>
        <v>10</v>
      </c>
      <c r="I79" s="35"/>
      <c r="J79" s="35"/>
      <c r="K79" s="35"/>
      <c r="L79" s="35"/>
      <c r="M79" s="35"/>
      <c r="N79" s="35">
        <f>H79</f>
        <v>10</v>
      </c>
      <c r="O79" s="35"/>
      <c r="P79" s="41"/>
      <c r="Q79" s="38"/>
      <c r="R79" s="9"/>
      <c r="S79" s="44" t="s">
        <v>136</v>
      </c>
      <c r="T79" s="10" t="s">
        <v>36</v>
      </c>
      <c r="U79" s="13">
        <f>N79</f>
        <v>10</v>
      </c>
      <c r="V79" s="56" t="s">
        <v>113</v>
      </c>
      <c r="W79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</row>
    <row r="80" spans="1:52" s="6" customFormat="1" x14ac:dyDescent="0.2">
      <c r="A80" s="36" t="s">
        <v>209</v>
      </c>
      <c r="B80" s="11" t="s">
        <v>114</v>
      </c>
      <c r="C80" s="10" t="s">
        <v>19</v>
      </c>
      <c r="D80" s="12">
        <v>9</v>
      </c>
      <c r="E80" s="12"/>
      <c r="F80" s="12"/>
      <c r="G80" s="10"/>
      <c r="H80" s="12">
        <f>SUM(D80:G80)</f>
        <v>9</v>
      </c>
      <c r="I80" s="12"/>
      <c r="J80" s="12"/>
      <c r="K80" s="12"/>
      <c r="L80" s="12"/>
      <c r="M80" s="12">
        <f>SUM(I80:L80)</f>
        <v>0</v>
      </c>
      <c r="N80" s="35">
        <f>H80-M80</f>
        <v>9</v>
      </c>
      <c r="O80" s="12"/>
      <c r="P80" s="9"/>
      <c r="Q80" s="40"/>
      <c r="R80" s="9"/>
      <c r="S80" s="15" t="s">
        <v>115</v>
      </c>
      <c r="T80" s="10" t="s">
        <v>43</v>
      </c>
      <c r="U80" s="13">
        <f>N80</f>
        <v>9</v>
      </c>
      <c r="V80" s="39" t="s">
        <v>27</v>
      </c>
      <c r="W80" s="43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</row>
    <row r="81" spans="1:52" s="6" customFormat="1" ht="15.75" x14ac:dyDescent="0.2">
      <c r="A81" s="47"/>
      <c r="B81" s="68" t="s">
        <v>52</v>
      </c>
      <c r="C81" s="47"/>
      <c r="D81" s="48"/>
      <c r="E81" s="48"/>
      <c r="F81" s="48"/>
      <c r="G81" s="49"/>
      <c r="H81" s="50"/>
      <c r="I81" s="50"/>
      <c r="J81" s="50"/>
      <c r="K81" s="50"/>
      <c r="L81" s="50"/>
      <c r="M81" s="50"/>
      <c r="N81" s="50"/>
      <c r="O81" s="50"/>
      <c r="P81" s="51"/>
      <c r="Q81" s="52"/>
      <c r="R81" s="53"/>
      <c r="S81" s="54"/>
      <c r="T81" s="54"/>
      <c r="U81" s="55"/>
      <c r="V81" s="49"/>
      <c r="W81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</row>
    <row r="82" spans="1:52" s="6" customFormat="1" ht="25.5" x14ac:dyDescent="0.2">
      <c r="A82" s="36" t="s">
        <v>10</v>
      </c>
      <c r="B82" s="37" t="s">
        <v>202</v>
      </c>
      <c r="C82" s="36" t="s">
        <v>5</v>
      </c>
      <c r="D82" s="12">
        <f>2*2.1</f>
        <v>4.2</v>
      </c>
      <c r="E82" s="12"/>
      <c r="F82" s="12"/>
      <c r="G82" s="10"/>
      <c r="H82" s="12">
        <f t="shared" ref="H82:H90" si="8">SUM(D82:G82)</f>
        <v>4.2</v>
      </c>
      <c r="I82" s="12"/>
      <c r="J82" s="12"/>
      <c r="K82" s="12"/>
      <c r="L82" s="35"/>
      <c r="M82" s="12"/>
      <c r="N82" s="40">
        <f t="shared" ref="N82:N90" si="9">H82-M82</f>
        <v>4.2</v>
      </c>
      <c r="O82" s="37" t="s">
        <v>141</v>
      </c>
      <c r="P82" s="41" t="s">
        <v>19</v>
      </c>
      <c r="Q82" s="38">
        <v>1</v>
      </c>
      <c r="R82" s="9" t="s">
        <v>38</v>
      </c>
      <c r="S82" s="15"/>
      <c r="T82" s="36"/>
      <c r="U82" s="13"/>
      <c r="V82" s="39" t="s">
        <v>27</v>
      </c>
      <c r="W82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</row>
    <row r="83" spans="1:52" s="6" customFormat="1" ht="25.5" x14ac:dyDescent="0.2">
      <c r="A83" s="59" t="s">
        <v>11</v>
      </c>
      <c r="B83" s="61" t="s">
        <v>188</v>
      </c>
      <c r="C83" s="59" t="s">
        <v>5</v>
      </c>
      <c r="D83" s="60">
        <f>8*0.9*2.1</f>
        <v>15.120000000000001</v>
      </c>
      <c r="E83" s="60"/>
      <c r="F83" s="60"/>
      <c r="G83" s="60"/>
      <c r="H83" s="12">
        <f t="shared" si="8"/>
        <v>15.120000000000001</v>
      </c>
      <c r="I83" s="60"/>
      <c r="J83" s="60"/>
      <c r="K83" s="60"/>
      <c r="L83" s="60"/>
      <c r="M83" s="60"/>
      <c r="N83" s="89">
        <f t="shared" si="9"/>
        <v>15.120000000000001</v>
      </c>
      <c r="O83" s="79" t="s">
        <v>166</v>
      </c>
      <c r="P83" s="62" t="s">
        <v>5</v>
      </c>
      <c r="Q83" s="88">
        <v>15.12</v>
      </c>
      <c r="R83" s="62" t="s">
        <v>108</v>
      </c>
      <c r="S83" s="2"/>
      <c r="T83" s="76"/>
      <c r="U83" s="13"/>
      <c r="V83" s="10" t="s">
        <v>27</v>
      </c>
      <c r="W83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</row>
    <row r="84" spans="1:52" s="6" customFormat="1" ht="25.5" x14ac:dyDescent="0.2">
      <c r="A84" s="10" t="s">
        <v>12</v>
      </c>
      <c r="B84" s="2" t="s">
        <v>177</v>
      </c>
      <c r="C84" s="10" t="s">
        <v>5</v>
      </c>
      <c r="D84" s="40">
        <f>0.975*2.085</f>
        <v>2.0328749999999998</v>
      </c>
      <c r="E84" s="40"/>
      <c r="F84" s="40"/>
      <c r="G84" s="40"/>
      <c r="H84" s="12">
        <f t="shared" si="8"/>
        <v>2.0328749999999998</v>
      </c>
      <c r="I84" s="12"/>
      <c r="J84" s="12"/>
      <c r="K84" s="12"/>
      <c r="L84" s="12"/>
      <c r="M84" s="12">
        <f>SUM(I84:L84)</f>
        <v>0</v>
      </c>
      <c r="N84" s="12">
        <f t="shared" si="9"/>
        <v>2.0328749999999998</v>
      </c>
      <c r="O84" s="11" t="s">
        <v>167</v>
      </c>
      <c r="P84" s="9" t="s">
        <v>5</v>
      </c>
      <c r="Q84" s="89">
        <f>N84</f>
        <v>2.0328749999999998</v>
      </c>
      <c r="R84" s="9" t="s">
        <v>108</v>
      </c>
      <c r="S84" s="2"/>
      <c r="T84" s="10"/>
      <c r="U84" s="13"/>
      <c r="V84" s="10" t="s">
        <v>27</v>
      </c>
      <c r="W84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</row>
    <row r="85" spans="1:52" s="6" customFormat="1" ht="63.75" x14ac:dyDescent="0.2">
      <c r="A85" s="36" t="s">
        <v>13</v>
      </c>
      <c r="B85" s="42" t="s">
        <v>182</v>
      </c>
      <c r="C85" s="36" t="s">
        <v>5</v>
      </c>
      <c r="D85" s="12">
        <f>2*2.1</f>
        <v>4.2</v>
      </c>
      <c r="E85" s="12"/>
      <c r="F85" s="12"/>
      <c r="G85" s="10"/>
      <c r="H85" s="12">
        <f t="shared" si="8"/>
        <v>4.2</v>
      </c>
      <c r="I85" s="12"/>
      <c r="J85" s="12"/>
      <c r="K85" s="12"/>
      <c r="L85" s="35"/>
      <c r="M85" s="12"/>
      <c r="N85" s="89">
        <f t="shared" si="9"/>
        <v>4.2</v>
      </c>
      <c r="O85" s="88"/>
      <c r="P85" s="88"/>
      <c r="Q85" s="88"/>
      <c r="R85" s="88"/>
      <c r="S85" s="79" t="s">
        <v>131</v>
      </c>
      <c r="T85" s="62" t="s">
        <v>19</v>
      </c>
      <c r="U85" s="88">
        <v>1</v>
      </c>
      <c r="V85" s="10" t="s">
        <v>27</v>
      </c>
      <c r="W8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</row>
    <row r="86" spans="1:52" s="6" customFormat="1" ht="63.75" x14ac:dyDescent="0.2">
      <c r="A86" s="59" t="s">
        <v>14</v>
      </c>
      <c r="B86" s="61" t="s">
        <v>181</v>
      </c>
      <c r="C86" s="59" t="s">
        <v>5</v>
      </c>
      <c r="D86" s="60">
        <f>0.9*2.1*8</f>
        <v>15.120000000000001</v>
      </c>
      <c r="E86" s="60"/>
      <c r="F86" s="60"/>
      <c r="G86" s="60"/>
      <c r="H86" s="12">
        <f t="shared" si="8"/>
        <v>15.120000000000001</v>
      </c>
      <c r="I86" s="60"/>
      <c r="J86" s="60"/>
      <c r="K86" s="60"/>
      <c r="L86" s="60"/>
      <c r="M86" s="60"/>
      <c r="N86" s="89">
        <f t="shared" si="9"/>
        <v>15.120000000000001</v>
      </c>
      <c r="O86" s="88"/>
      <c r="P86" s="88"/>
      <c r="Q86" s="88"/>
      <c r="R86" s="88"/>
      <c r="S86" s="79" t="s">
        <v>176</v>
      </c>
      <c r="T86" s="62" t="s">
        <v>5</v>
      </c>
      <c r="U86" s="88">
        <f>N86</f>
        <v>15.120000000000001</v>
      </c>
      <c r="V86" s="10" t="s">
        <v>27</v>
      </c>
      <c r="W86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</row>
    <row r="87" spans="1:52" s="6" customFormat="1" ht="38.25" x14ac:dyDescent="0.2">
      <c r="A87" s="74" t="s">
        <v>15</v>
      </c>
      <c r="B87" s="73" t="s">
        <v>196</v>
      </c>
      <c r="C87" s="74" t="s">
        <v>5</v>
      </c>
      <c r="D87" s="72">
        <v>1.97</v>
      </c>
      <c r="E87" s="72"/>
      <c r="F87" s="72"/>
      <c r="G87" s="72"/>
      <c r="H87" s="12">
        <f t="shared" si="8"/>
        <v>1.97</v>
      </c>
      <c r="I87" s="12"/>
      <c r="J87" s="12"/>
      <c r="K87" s="12"/>
      <c r="L87" s="35"/>
      <c r="M87" s="12">
        <f t="shared" ref="M87:M92" si="10">SUM(I87:L87)</f>
        <v>0</v>
      </c>
      <c r="N87" s="80">
        <f t="shared" si="9"/>
        <v>1.97</v>
      </c>
      <c r="O87" s="88"/>
      <c r="P87" s="88"/>
      <c r="Q87" s="88"/>
      <c r="R87" s="88"/>
      <c r="S87" s="79" t="s">
        <v>180</v>
      </c>
      <c r="T87" s="62" t="s">
        <v>178</v>
      </c>
      <c r="U87" s="80">
        <f>N87</f>
        <v>1.97</v>
      </c>
      <c r="V87" s="10" t="s">
        <v>27</v>
      </c>
      <c r="W87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</row>
    <row r="88" spans="1:52" s="6" customFormat="1" x14ac:dyDescent="0.2">
      <c r="A88" s="76" t="s">
        <v>16</v>
      </c>
      <c r="B88" s="77" t="s">
        <v>195</v>
      </c>
      <c r="C88" s="76" t="s">
        <v>5</v>
      </c>
      <c r="D88" s="40">
        <v>1.5</v>
      </c>
      <c r="E88" s="12"/>
      <c r="F88" s="12"/>
      <c r="G88" s="10"/>
      <c r="H88" s="12">
        <f t="shared" si="8"/>
        <v>1.5</v>
      </c>
      <c r="I88" s="80"/>
      <c r="J88" s="80"/>
      <c r="K88" s="80"/>
      <c r="L88" s="80"/>
      <c r="M88" s="12">
        <f t="shared" si="10"/>
        <v>0</v>
      </c>
      <c r="N88" s="80">
        <f t="shared" si="9"/>
        <v>1.5</v>
      </c>
      <c r="O88" s="79"/>
      <c r="P88" s="62"/>
      <c r="Q88" s="88"/>
      <c r="R88" s="9"/>
      <c r="S88" s="2" t="s">
        <v>193</v>
      </c>
      <c r="T88" s="76" t="s">
        <v>26</v>
      </c>
      <c r="U88" s="13">
        <v>2.7E-2</v>
      </c>
      <c r="V88" s="10" t="s">
        <v>27</v>
      </c>
      <c r="W88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</row>
    <row r="89" spans="1:52" s="6" customFormat="1" x14ac:dyDescent="0.2">
      <c r="A89" s="76" t="s">
        <v>17</v>
      </c>
      <c r="B89" s="77" t="s">
        <v>194</v>
      </c>
      <c r="C89" s="76" t="s">
        <v>5</v>
      </c>
      <c r="D89" s="87">
        <f>4.59+1.5</f>
        <v>6.09</v>
      </c>
      <c r="E89" s="12"/>
      <c r="F89" s="12"/>
      <c r="G89" s="10"/>
      <c r="H89" s="12">
        <f t="shared" si="8"/>
        <v>6.09</v>
      </c>
      <c r="I89" s="80"/>
      <c r="J89" s="80"/>
      <c r="K89" s="80"/>
      <c r="L89" s="80"/>
      <c r="M89" s="12">
        <f t="shared" si="10"/>
        <v>0</v>
      </c>
      <c r="N89" s="80">
        <f t="shared" si="9"/>
        <v>6.09</v>
      </c>
      <c r="O89" s="79"/>
      <c r="P89" s="62"/>
      <c r="Q89" s="88"/>
      <c r="R89" s="9"/>
      <c r="S89" s="2" t="s">
        <v>200</v>
      </c>
      <c r="T89" s="76" t="s">
        <v>26</v>
      </c>
      <c r="U89" s="13">
        <v>3.0499999999999999E-2</v>
      </c>
      <c r="V89" s="10" t="s">
        <v>27</v>
      </c>
      <c r="W89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</row>
    <row r="90" spans="1:52" s="6" customFormat="1" ht="25.5" x14ac:dyDescent="0.2">
      <c r="A90" s="76" t="s">
        <v>65</v>
      </c>
      <c r="B90" s="77" t="s">
        <v>140</v>
      </c>
      <c r="C90" s="76" t="s">
        <v>5</v>
      </c>
      <c r="D90" s="40">
        <v>6.1</v>
      </c>
      <c r="E90" s="80"/>
      <c r="F90" s="80"/>
      <c r="G90" s="76"/>
      <c r="H90" s="12">
        <f t="shared" si="8"/>
        <v>6.1</v>
      </c>
      <c r="I90" s="80"/>
      <c r="J90" s="80"/>
      <c r="K90" s="80"/>
      <c r="L90" s="80"/>
      <c r="M90" s="12">
        <f t="shared" si="10"/>
        <v>0</v>
      </c>
      <c r="N90" s="80">
        <f t="shared" si="9"/>
        <v>6.1</v>
      </c>
      <c r="O90" s="79"/>
      <c r="P90" s="62"/>
      <c r="Q90" s="88"/>
      <c r="R90" s="62"/>
      <c r="S90" s="2" t="s">
        <v>98</v>
      </c>
      <c r="T90" s="76" t="s">
        <v>26</v>
      </c>
      <c r="U90" s="90">
        <v>2E-3</v>
      </c>
      <c r="V90" s="10" t="s">
        <v>27</v>
      </c>
      <c r="W90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</row>
    <row r="91" spans="1:52" s="6" customFormat="1" ht="25.5" x14ac:dyDescent="0.2">
      <c r="A91" s="36" t="s">
        <v>66</v>
      </c>
      <c r="B91" s="42" t="s">
        <v>128</v>
      </c>
      <c r="C91" s="36" t="s">
        <v>20</v>
      </c>
      <c r="D91" s="40">
        <v>46.5</v>
      </c>
      <c r="E91" s="35"/>
      <c r="F91" s="35"/>
      <c r="G91" s="36"/>
      <c r="H91" s="12">
        <f t="shared" ref="H91:H103" si="11">SUM(D91:G91)</f>
        <v>46.5</v>
      </c>
      <c r="I91" s="35"/>
      <c r="J91" s="35"/>
      <c r="K91" s="35"/>
      <c r="L91" s="35"/>
      <c r="M91" s="12">
        <f t="shared" si="10"/>
        <v>0</v>
      </c>
      <c r="N91" s="35">
        <f>H91</f>
        <v>46.5</v>
      </c>
      <c r="O91" s="37"/>
      <c r="P91" s="41"/>
      <c r="Q91" s="38"/>
      <c r="R91" s="41"/>
      <c r="S91" s="42" t="s">
        <v>129</v>
      </c>
      <c r="T91" s="36" t="s">
        <v>20</v>
      </c>
      <c r="U91" s="13">
        <f>N91</f>
        <v>46.5</v>
      </c>
      <c r="V91" s="39" t="s">
        <v>27</v>
      </c>
      <c r="W91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</row>
    <row r="92" spans="1:52" s="6" customFormat="1" ht="25.5" x14ac:dyDescent="0.2">
      <c r="A92" s="36" t="s">
        <v>68</v>
      </c>
      <c r="B92" s="11" t="s">
        <v>116</v>
      </c>
      <c r="C92" s="10" t="s">
        <v>19</v>
      </c>
      <c r="D92" s="12">
        <v>1</v>
      </c>
      <c r="E92" s="12"/>
      <c r="F92" s="12"/>
      <c r="G92" s="10"/>
      <c r="H92" s="12">
        <f t="shared" si="11"/>
        <v>1</v>
      </c>
      <c r="I92" s="12"/>
      <c r="J92" s="12"/>
      <c r="K92" s="12"/>
      <c r="L92" s="12"/>
      <c r="M92" s="12">
        <f t="shared" si="10"/>
        <v>0</v>
      </c>
      <c r="N92" s="35">
        <f>H92</f>
        <v>1</v>
      </c>
      <c r="O92" s="12"/>
      <c r="P92" s="9"/>
      <c r="Q92" s="40"/>
      <c r="R92" s="9"/>
      <c r="S92" s="15" t="s">
        <v>117</v>
      </c>
      <c r="T92" s="10" t="s">
        <v>43</v>
      </c>
      <c r="U92" s="13">
        <f>N92</f>
        <v>1</v>
      </c>
      <c r="V92" s="39" t="s">
        <v>27</v>
      </c>
      <c r="W92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</row>
    <row r="93" spans="1:52" s="6" customFormat="1" ht="25.5" x14ac:dyDescent="0.2">
      <c r="A93" s="76" t="s">
        <v>67</v>
      </c>
      <c r="B93" s="77" t="s">
        <v>201</v>
      </c>
      <c r="C93" s="76" t="s">
        <v>20</v>
      </c>
      <c r="D93" s="78">
        <v>22.4</v>
      </c>
      <c r="E93" s="80"/>
      <c r="F93" s="80"/>
      <c r="G93" s="76"/>
      <c r="H93" s="12">
        <f>SUM(D93:G93)</f>
        <v>22.4</v>
      </c>
      <c r="I93" s="12"/>
      <c r="J93" s="12"/>
      <c r="K93" s="12"/>
      <c r="L93" s="80"/>
      <c r="M93" s="12"/>
      <c r="N93" s="40">
        <v>2</v>
      </c>
      <c r="O93" s="79"/>
      <c r="P93" s="62"/>
      <c r="Q93" s="78"/>
      <c r="R93" s="62"/>
      <c r="S93" s="2" t="s">
        <v>205</v>
      </c>
      <c r="T93" s="76" t="s">
        <v>20</v>
      </c>
      <c r="U93" s="13">
        <f>N93</f>
        <v>2</v>
      </c>
      <c r="V93" s="39" t="s">
        <v>27</v>
      </c>
      <c r="W93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</row>
    <row r="94" spans="1:52" s="6" customFormat="1" ht="25.5" x14ac:dyDescent="0.2">
      <c r="A94" s="76" t="s">
        <v>69</v>
      </c>
      <c r="B94" s="77" t="s">
        <v>201</v>
      </c>
      <c r="C94" s="76" t="s">
        <v>20</v>
      </c>
      <c r="D94" s="78">
        <v>22.4</v>
      </c>
      <c r="E94" s="80"/>
      <c r="F94" s="80"/>
      <c r="G94" s="76"/>
      <c r="H94" s="12">
        <f>SUM(D94:G94)</f>
        <v>22.4</v>
      </c>
      <c r="I94" s="12"/>
      <c r="J94" s="12"/>
      <c r="K94" s="12"/>
      <c r="L94" s="80"/>
      <c r="M94" s="12"/>
      <c r="N94" s="40">
        <v>14.4</v>
      </c>
      <c r="O94" s="79"/>
      <c r="P94" s="62"/>
      <c r="Q94" s="78"/>
      <c r="R94" s="62"/>
      <c r="S94" s="2" t="s">
        <v>206</v>
      </c>
      <c r="T94" s="76" t="s">
        <v>20</v>
      </c>
      <c r="U94" s="13">
        <f>N94</f>
        <v>14.4</v>
      </c>
      <c r="V94" s="39" t="s">
        <v>27</v>
      </c>
      <c r="W94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</row>
    <row r="95" spans="1:52" s="6" customFormat="1" ht="25.5" x14ac:dyDescent="0.2">
      <c r="A95" s="36" t="s">
        <v>70</v>
      </c>
      <c r="B95" s="42" t="s">
        <v>53</v>
      </c>
      <c r="C95" s="36" t="s">
        <v>19</v>
      </c>
      <c r="D95" s="40">
        <v>1</v>
      </c>
      <c r="E95" s="12"/>
      <c r="F95" s="12"/>
      <c r="G95" s="10"/>
      <c r="H95" s="12">
        <f t="shared" si="11"/>
        <v>1</v>
      </c>
      <c r="I95" s="12"/>
      <c r="J95" s="12"/>
      <c r="K95" s="12"/>
      <c r="L95" s="35"/>
      <c r="M95" s="12"/>
      <c r="N95" s="40">
        <f>H95-M95</f>
        <v>1</v>
      </c>
      <c r="O95" s="37" t="s">
        <v>135</v>
      </c>
      <c r="P95" s="9" t="s">
        <v>19</v>
      </c>
      <c r="Q95" s="40">
        <f>N95</f>
        <v>1</v>
      </c>
      <c r="R95" s="9" t="s">
        <v>96</v>
      </c>
      <c r="S95" s="2"/>
      <c r="T95" s="36"/>
      <c r="U95" s="13"/>
      <c r="V95" s="39" t="s">
        <v>27</v>
      </c>
      <c r="W9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</row>
    <row r="96" spans="1:52" s="6" customFormat="1" ht="38.25" x14ac:dyDescent="0.2">
      <c r="A96" s="10" t="s">
        <v>71</v>
      </c>
      <c r="B96" s="2" t="s">
        <v>121</v>
      </c>
      <c r="C96" s="10" t="s">
        <v>19</v>
      </c>
      <c r="D96" s="81">
        <f>2+8+1</f>
        <v>11</v>
      </c>
      <c r="E96" s="12"/>
      <c r="F96" s="12"/>
      <c r="G96" s="10"/>
      <c r="H96" s="12">
        <f t="shared" si="11"/>
        <v>11</v>
      </c>
      <c r="I96" s="12"/>
      <c r="J96" s="12"/>
      <c r="K96" s="12"/>
      <c r="L96" s="12"/>
      <c r="M96" s="12">
        <f>SUM(I96:L96)</f>
        <v>0</v>
      </c>
      <c r="N96" s="12">
        <f>H96</f>
        <v>11</v>
      </c>
      <c r="O96" s="11" t="s">
        <v>122</v>
      </c>
      <c r="P96" s="9" t="s">
        <v>19</v>
      </c>
      <c r="Q96" s="40">
        <f>N96</f>
        <v>11</v>
      </c>
      <c r="R96" s="9" t="s">
        <v>96</v>
      </c>
      <c r="S96" s="15"/>
      <c r="T96" s="10"/>
      <c r="U96" s="13"/>
      <c r="V96" s="39" t="s">
        <v>27</v>
      </c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</row>
    <row r="97" spans="1:52" s="6" customFormat="1" ht="25.5" x14ac:dyDescent="0.2">
      <c r="A97" s="76" t="s">
        <v>72</v>
      </c>
      <c r="B97" s="79" t="s">
        <v>103</v>
      </c>
      <c r="C97" s="76" t="s">
        <v>5</v>
      </c>
      <c r="D97" s="80">
        <v>3</v>
      </c>
      <c r="E97" s="80"/>
      <c r="F97" s="80"/>
      <c r="G97" s="80"/>
      <c r="H97" s="80">
        <f>SUM(D97:G97)</f>
        <v>3</v>
      </c>
      <c r="I97" s="80"/>
      <c r="J97" s="80"/>
      <c r="K97" s="80"/>
      <c r="L97" s="80"/>
      <c r="M97" s="80"/>
      <c r="N97" s="80">
        <f>H97-M97</f>
        <v>3</v>
      </c>
      <c r="O97" s="79" t="s">
        <v>104</v>
      </c>
      <c r="P97" s="62" t="s">
        <v>5</v>
      </c>
      <c r="Q97" s="88">
        <v>3</v>
      </c>
      <c r="R97" s="62" t="s">
        <v>183</v>
      </c>
      <c r="S97" s="79" t="s">
        <v>104</v>
      </c>
      <c r="T97" s="76" t="s">
        <v>5</v>
      </c>
      <c r="U97" s="88">
        <f>N97</f>
        <v>3</v>
      </c>
      <c r="V97" s="10" t="s">
        <v>27</v>
      </c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</row>
    <row r="98" spans="1:52" s="6" customFormat="1" ht="25.5" x14ac:dyDescent="0.2">
      <c r="A98" s="36" t="s">
        <v>150</v>
      </c>
      <c r="B98" s="42" t="s">
        <v>91</v>
      </c>
      <c r="C98" s="36" t="s">
        <v>20</v>
      </c>
      <c r="D98" s="12">
        <v>174</v>
      </c>
      <c r="E98" s="12"/>
      <c r="F98" s="12"/>
      <c r="G98" s="10"/>
      <c r="H98" s="35">
        <f t="shared" si="11"/>
        <v>174</v>
      </c>
      <c r="I98" s="12"/>
      <c r="J98" s="12"/>
      <c r="K98" s="12"/>
      <c r="L98" s="35"/>
      <c r="M98" s="12">
        <f>SUM(I98:L98)</f>
        <v>0</v>
      </c>
      <c r="N98" s="35">
        <f>H98</f>
        <v>174</v>
      </c>
      <c r="O98" s="37"/>
      <c r="P98" s="41"/>
      <c r="Q98" s="38"/>
      <c r="R98" s="9"/>
      <c r="S98" s="2" t="s">
        <v>92</v>
      </c>
      <c r="T98" s="36" t="s">
        <v>20</v>
      </c>
      <c r="U98" s="13">
        <f>N98</f>
        <v>174</v>
      </c>
      <c r="V98" s="39" t="s">
        <v>27</v>
      </c>
      <c r="W98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</row>
    <row r="99" spans="1:52" s="6" customFormat="1" x14ac:dyDescent="0.2">
      <c r="A99" s="83" t="s">
        <v>149</v>
      </c>
      <c r="B99" s="86" t="s">
        <v>208</v>
      </c>
      <c r="C99" s="83" t="s">
        <v>5</v>
      </c>
      <c r="D99" s="40">
        <v>5</v>
      </c>
      <c r="E99" s="12"/>
      <c r="F99" s="12"/>
      <c r="G99" s="10"/>
      <c r="H99" s="12">
        <f>SUM(D99:G99)</f>
        <v>5</v>
      </c>
      <c r="I99" s="12"/>
      <c r="J99" s="12"/>
      <c r="K99" s="12"/>
      <c r="L99" s="82"/>
      <c r="M99" s="12"/>
      <c r="N99" s="40">
        <f>H99-M99</f>
        <v>5</v>
      </c>
      <c r="O99" s="84"/>
      <c r="P99" s="62"/>
      <c r="Q99" s="85"/>
      <c r="R99" s="9"/>
      <c r="S99" s="2" t="s">
        <v>193</v>
      </c>
      <c r="T99" s="83" t="s">
        <v>26</v>
      </c>
      <c r="U99" s="13">
        <v>0.09</v>
      </c>
      <c r="V99" s="39" t="s">
        <v>27</v>
      </c>
      <c r="W99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</row>
    <row r="100" spans="1:52" s="6" customFormat="1" x14ac:dyDescent="0.2">
      <c r="A100" s="76" t="s">
        <v>151</v>
      </c>
      <c r="B100" s="77" t="s">
        <v>50</v>
      </c>
      <c r="C100" s="76" t="s">
        <v>5</v>
      </c>
      <c r="D100" s="40">
        <v>5</v>
      </c>
      <c r="E100" s="12"/>
      <c r="F100" s="12"/>
      <c r="G100" s="10"/>
      <c r="H100" s="12">
        <f>SUM(D100:G100)</f>
        <v>5</v>
      </c>
      <c r="I100" s="12"/>
      <c r="J100" s="12"/>
      <c r="K100" s="12"/>
      <c r="L100" s="80"/>
      <c r="M100" s="12"/>
      <c r="N100" s="40">
        <f>H100-M100</f>
        <v>5</v>
      </c>
      <c r="O100" s="79"/>
      <c r="P100" s="62"/>
      <c r="Q100" s="78"/>
      <c r="R100" s="9"/>
      <c r="S100" s="2" t="s">
        <v>200</v>
      </c>
      <c r="T100" s="76" t="s">
        <v>26</v>
      </c>
      <c r="U100" s="13">
        <v>2.5000000000000001E-2</v>
      </c>
      <c r="V100" s="39" t="s">
        <v>27</v>
      </c>
      <c r="W100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</row>
    <row r="101" spans="1:52" s="6" customFormat="1" ht="25.5" x14ac:dyDescent="0.2">
      <c r="A101" s="36" t="s">
        <v>111</v>
      </c>
      <c r="B101" s="42" t="s">
        <v>54</v>
      </c>
      <c r="C101" s="36" t="s">
        <v>5</v>
      </c>
      <c r="D101" s="40">
        <v>586</v>
      </c>
      <c r="E101" s="12"/>
      <c r="F101" s="12"/>
      <c r="G101" s="10"/>
      <c r="H101" s="35">
        <f t="shared" si="11"/>
        <v>586</v>
      </c>
      <c r="I101" s="12"/>
      <c r="J101" s="12"/>
      <c r="K101" s="12"/>
      <c r="L101" s="35"/>
      <c r="M101" s="12"/>
      <c r="N101" s="40">
        <f>N102</f>
        <v>586</v>
      </c>
      <c r="O101" s="37"/>
      <c r="P101" s="41"/>
      <c r="Q101" s="38"/>
      <c r="R101" s="9"/>
      <c r="S101" s="2" t="s">
        <v>51</v>
      </c>
      <c r="T101" s="36" t="s">
        <v>26</v>
      </c>
      <c r="U101" s="13">
        <v>0.06</v>
      </c>
      <c r="V101" s="39" t="s">
        <v>27</v>
      </c>
      <c r="W101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</row>
    <row r="102" spans="1:52" s="6" customFormat="1" ht="51" x14ac:dyDescent="0.2">
      <c r="A102" s="10" t="s">
        <v>152</v>
      </c>
      <c r="B102" s="2" t="s">
        <v>77</v>
      </c>
      <c r="C102" s="10" t="s">
        <v>5</v>
      </c>
      <c r="D102" s="40">
        <f>D101</f>
        <v>586</v>
      </c>
      <c r="E102" s="12"/>
      <c r="F102" s="12"/>
      <c r="G102" s="10"/>
      <c r="H102" s="12">
        <f t="shared" si="11"/>
        <v>586</v>
      </c>
      <c r="I102" s="12"/>
      <c r="J102" s="12"/>
      <c r="K102" s="12"/>
      <c r="L102" s="12"/>
      <c r="M102" s="12">
        <f>SUM(I102:L102)</f>
        <v>0</v>
      </c>
      <c r="N102" s="40">
        <f>H102-M102</f>
        <v>586</v>
      </c>
      <c r="O102" s="11"/>
      <c r="P102" s="9"/>
      <c r="Q102" s="40"/>
      <c r="R102" s="9"/>
      <c r="S102" s="2" t="s">
        <v>48</v>
      </c>
      <c r="T102" s="10" t="s">
        <v>26</v>
      </c>
      <c r="U102" s="13">
        <v>0.19900000000000001</v>
      </c>
      <c r="V102" s="39" t="s">
        <v>27</v>
      </c>
      <c r="W102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</row>
    <row r="103" spans="1:52" s="6" customFormat="1" ht="25.5" x14ac:dyDescent="0.2">
      <c r="A103" s="36" t="s">
        <v>153</v>
      </c>
      <c r="B103" s="37" t="s">
        <v>132</v>
      </c>
      <c r="C103" s="36" t="s">
        <v>19</v>
      </c>
      <c r="D103" s="35">
        <v>10</v>
      </c>
      <c r="E103" s="35"/>
      <c r="F103" s="35"/>
      <c r="G103" s="35"/>
      <c r="H103" s="12">
        <f t="shared" si="11"/>
        <v>10</v>
      </c>
      <c r="I103" s="35"/>
      <c r="J103" s="35"/>
      <c r="K103" s="35"/>
      <c r="L103" s="35"/>
      <c r="M103" s="35"/>
      <c r="N103" s="40">
        <f>H103-M103</f>
        <v>10</v>
      </c>
      <c r="O103" s="41"/>
      <c r="P103" s="41"/>
      <c r="Q103" s="41"/>
      <c r="R103" s="41"/>
      <c r="S103" s="15" t="s">
        <v>47</v>
      </c>
      <c r="T103" s="36" t="s">
        <v>43</v>
      </c>
      <c r="U103" s="13">
        <f>N103</f>
        <v>10</v>
      </c>
      <c r="V103" s="39" t="s">
        <v>27</v>
      </c>
      <c r="W103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</row>
    <row r="104" spans="1:52" s="6" customFormat="1" ht="25.5" x14ac:dyDescent="0.2">
      <c r="A104" s="106" t="s">
        <v>154</v>
      </c>
      <c r="B104" s="114" t="s">
        <v>133</v>
      </c>
      <c r="C104" s="106" t="s">
        <v>19</v>
      </c>
      <c r="D104" s="111">
        <v>5</v>
      </c>
      <c r="E104" s="111"/>
      <c r="F104" s="111"/>
      <c r="G104" s="111"/>
      <c r="H104" s="111">
        <f>SUM(D104:G105)</f>
        <v>5</v>
      </c>
      <c r="I104" s="111"/>
      <c r="J104" s="111"/>
      <c r="K104" s="111"/>
      <c r="L104" s="111"/>
      <c r="M104" s="111"/>
      <c r="N104" s="119">
        <f>H104-M104</f>
        <v>5</v>
      </c>
      <c r="O104" s="104" t="s">
        <v>134</v>
      </c>
      <c r="P104" s="119"/>
      <c r="Q104" s="119"/>
      <c r="R104" s="119" t="s">
        <v>38</v>
      </c>
      <c r="S104" s="2" t="s">
        <v>46</v>
      </c>
      <c r="T104" s="10" t="s">
        <v>45</v>
      </c>
      <c r="U104" s="13">
        <f>N104</f>
        <v>5</v>
      </c>
      <c r="V104" s="39" t="s">
        <v>27</v>
      </c>
      <c r="W104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</row>
    <row r="105" spans="1:52" s="6" customFormat="1" x14ac:dyDescent="0.2">
      <c r="A105" s="107"/>
      <c r="B105" s="116"/>
      <c r="C105" s="107"/>
      <c r="D105" s="113"/>
      <c r="E105" s="113"/>
      <c r="F105" s="113"/>
      <c r="G105" s="113"/>
      <c r="H105" s="113"/>
      <c r="I105" s="113"/>
      <c r="J105" s="113"/>
      <c r="K105" s="113"/>
      <c r="L105" s="113"/>
      <c r="M105" s="113"/>
      <c r="N105" s="120"/>
      <c r="O105" s="120"/>
      <c r="P105" s="120"/>
      <c r="Q105" s="120"/>
      <c r="R105" s="120"/>
      <c r="S105" s="2" t="s">
        <v>44</v>
      </c>
      <c r="T105" s="10" t="s">
        <v>43</v>
      </c>
      <c r="U105" s="13">
        <f>U104*2</f>
        <v>10</v>
      </c>
      <c r="V105" s="39" t="s">
        <v>27</v>
      </c>
      <c r="W10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</row>
    <row r="106" spans="1:52" s="6" customFormat="1" x14ac:dyDescent="0.2">
      <c r="A106" s="36" t="s">
        <v>155</v>
      </c>
      <c r="B106" s="42" t="s">
        <v>109</v>
      </c>
      <c r="C106" s="36" t="s">
        <v>5</v>
      </c>
      <c r="D106" s="38">
        <v>20</v>
      </c>
      <c r="E106" s="35"/>
      <c r="F106" s="35"/>
      <c r="G106" s="36"/>
      <c r="H106" s="35">
        <f>SUM(D106:G106)</f>
        <v>20</v>
      </c>
      <c r="I106" s="35"/>
      <c r="J106" s="35"/>
      <c r="K106" s="35"/>
      <c r="L106" s="35"/>
      <c r="M106" s="12">
        <f>SUM(I106:L106)</f>
        <v>0</v>
      </c>
      <c r="N106" s="35">
        <f>H106</f>
        <v>20</v>
      </c>
      <c r="O106" s="37"/>
      <c r="P106" s="41"/>
      <c r="Q106" s="38"/>
      <c r="R106" s="41"/>
      <c r="S106" s="2" t="s">
        <v>110</v>
      </c>
      <c r="T106" s="36" t="s">
        <v>26</v>
      </c>
      <c r="U106" s="90">
        <v>3.0000000000000001E-3</v>
      </c>
      <c r="V106" s="39" t="s">
        <v>27</v>
      </c>
      <c r="W106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</row>
    <row r="107" spans="1:52" s="6" customFormat="1" ht="38.25" x14ac:dyDescent="0.2">
      <c r="A107" s="36" t="s">
        <v>156</v>
      </c>
      <c r="B107" s="44" t="s">
        <v>137</v>
      </c>
      <c r="C107" s="36" t="s">
        <v>20</v>
      </c>
      <c r="D107" s="12">
        <v>14</v>
      </c>
      <c r="E107" s="12"/>
      <c r="F107" s="12"/>
      <c r="G107" s="10"/>
      <c r="H107" s="35">
        <f>SUM(D107:G107)</f>
        <v>14</v>
      </c>
      <c r="I107" s="35"/>
      <c r="J107" s="35"/>
      <c r="K107" s="35"/>
      <c r="L107" s="35"/>
      <c r="M107" s="35"/>
      <c r="N107" s="35">
        <f>H107</f>
        <v>14</v>
      </c>
      <c r="O107" s="44" t="s">
        <v>136</v>
      </c>
      <c r="P107" s="10" t="s">
        <v>36</v>
      </c>
      <c r="Q107" s="13">
        <f>N107</f>
        <v>14</v>
      </c>
      <c r="R107" s="41" t="s">
        <v>113</v>
      </c>
      <c r="S107" s="15"/>
      <c r="T107" s="36"/>
      <c r="U107" s="13"/>
      <c r="V107" s="39" t="s">
        <v>27</v>
      </c>
      <c r="W107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</row>
    <row r="108" spans="1:52" s="6" customFormat="1" ht="25.5" x14ac:dyDescent="0.2">
      <c r="A108" s="36" t="s">
        <v>157</v>
      </c>
      <c r="B108" s="44" t="s">
        <v>112</v>
      </c>
      <c r="C108" s="10" t="s">
        <v>36</v>
      </c>
      <c r="D108" s="12">
        <v>5</v>
      </c>
      <c r="E108" s="12"/>
      <c r="F108" s="12"/>
      <c r="G108" s="10"/>
      <c r="H108" s="35">
        <f>SUM(D108:G108)</f>
        <v>5</v>
      </c>
      <c r="I108" s="35"/>
      <c r="J108" s="35"/>
      <c r="K108" s="35"/>
      <c r="L108" s="35"/>
      <c r="M108" s="35"/>
      <c r="N108" s="35">
        <f>H108</f>
        <v>5</v>
      </c>
      <c r="O108" s="35"/>
      <c r="P108" s="41"/>
      <c r="Q108" s="38"/>
      <c r="R108" s="9"/>
      <c r="S108" s="44" t="s">
        <v>136</v>
      </c>
      <c r="T108" s="10" t="s">
        <v>36</v>
      </c>
      <c r="U108" s="13">
        <f>N108</f>
        <v>5</v>
      </c>
      <c r="V108" s="45" t="s">
        <v>113</v>
      </c>
      <c r="W108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</row>
    <row r="109" spans="1:52" s="6" customFormat="1" x14ac:dyDescent="0.2">
      <c r="A109" s="10" t="s">
        <v>158</v>
      </c>
      <c r="B109" s="11" t="s">
        <v>114</v>
      </c>
      <c r="C109" s="10" t="s">
        <v>19</v>
      </c>
      <c r="D109" s="12">
        <v>10</v>
      </c>
      <c r="E109" s="12"/>
      <c r="F109" s="12"/>
      <c r="G109" s="10"/>
      <c r="H109" s="12">
        <f>SUM(D109:G109)</f>
        <v>10</v>
      </c>
      <c r="I109" s="12"/>
      <c r="J109" s="12"/>
      <c r="K109" s="12"/>
      <c r="L109" s="12"/>
      <c r="M109" s="12">
        <f>SUM(I109:L109)</f>
        <v>0</v>
      </c>
      <c r="N109" s="12">
        <f>H109</f>
        <v>10</v>
      </c>
      <c r="O109" s="12"/>
      <c r="P109" s="9"/>
      <c r="Q109" s="89"/>
      <c r="R109" s="9"/>
      <c r="S109" s="15" t="s">
        <v>115</v>
      </c>
      <c r="T109" s="10" t="s">
        <v>43</v>
      </c>
      <c r="U109" s="13">
        <f>N109</f>
        <v>10</v>
      </c>
      <c r="V109" s="39" t="s">
        <v>27</v>
      </c>
      <c r="W109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</row>
    <row r="110" spans="1:52" s="6" customFormat="1" ht="15.75" x14ac:dyDescent="0.2">
      <c r="A110" s="47"/>
      <c r="B110" s="68" t="s">
        <v>55</v>
      </c>
      <c r="C110" s="47"/>
      <c r="D110" s="48"/>
      <c r="E110" s="48"/>
      <c r="F110" s="48"/>
      <c r="G110" s="49"/>
      <c r="H110" s="50"/>
      <c r="I110" s="50"/>
      <c r="J110" s="50"/>
      <c r="K110" s="50"/>
      <c r="L110" s="50"/>
      <c r="M110" s="50"/>
      <c r="N110" s="50"/>
      <c r="O110" s="50"/>
      <c r="P110" s="51"/>
      <c r="Q110" s="52"/>
      <c r="R110" s="53"/>
      <c r="S110" s="54"/>
      <c r="T110" s="54"/>
      <c r="U110" s="55"/>
      <c r="V110" s="49"/>
      <c r="W110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</row>
    <row r="111" spans="1:52" s="6" customFormat="1" ht="38.25" x14ac:dyDescent="0.2">
      <c r="A111" s="36" t="s">
        <v>10</v>
      </c>
      <c r="B111" s="37" t="s">
        <v>190</v>
      </c>
      <c r="C111" s="36" t="s">
        <v>5</v>
      </c>
      <c r="D111" s="12">
        <f>2*2.1</f>
        <v>4.2</v>
      </c>
      <c r="E111" s="12"/>
      <c r="F111" s="12"/>
      <c r="G111" s="10"/>
      <c r="H111" s="12">
        <f t="shared" ref="H111:H117" si="12">SUM(D111:G111)</f>
        <v>4.2</v>
      </c>
      <c r="I111" s="12"/>
      <c r="J111" s="12"/>
      <c r="K111" s="12"/>
      <c r="L111" s="35"/>
      <c r="M111" s="12"/>
      <c r="N111" s="40">
        <f>H111-M111</f>
        <v>4.2</v>
      </c>
      <c r="O111" s="37" t="s">
        <v>185</v>
      </c>
      <c r="P111" s="41" t="s">
        <v>5</v>
      </c>
      <c r="Q111" s="38">
        <f>N111</f>
        <v>4.2</v>
      </c>
      <c r="R111" s="9" t="s">
        <v>38</v>
      </c>
      <c r="S111" s="15"/>
      <c r="T111" s="36"/>
      <c r="U111" s="13"/>
      <c r="V111" s="39" t="s">
        <v>27</v>
      </c>
      <c r="W111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</row>
    <row r="112" spans="1:52" s="6" customFormat="1" ht="25.5" x14ac:dyDescent="0.2">
      <c r="A112" s="59" t="s">
        <v>11</v>
      </c>
      <c r="B112" s="61" t="s">
        <v>191</v>
      </c>
      <c r="C112" s="59" t="s">
        <v>5</v>
      </c>
      <c r="D112" s="60">
        <f>(3*0.9*2.1)+(1.4*2.1*2)</f>
        <v>11.55</v>
      </c>
      <c r="E112" s="60"/>
      <c r="F112" s="60"/>
      <c r="G112" s="60"/>
      <c r="H112" s="12">
        <f t="shared" si="12"/>
        <v>11.55</v>
      </c>
      <c r="I112" s="60"/>
      <c r="J112" s="60"/>
      <c r="K112" s="60"/>
      <c r="L112" s="60"/>
      <c r="M112" s="60"/>
      <c r="N112" s="40">
        <f>H112-M112</f>
        <v>11.55</v>
      </c>
      <c r="O112" s="63" t="s">
        <v>184</v>
      </c>
      <c r="P112" s="62" t="s">
        <v>5</v>
      </c>
      <c r="Q112" s="72">
        <f>N112</f>
        <v>11.55</v>
      </c>
      <c r="R112" s="62" t="s">
        <v>108</v>
      </c>
      <c r="S112" s="2"/>
      <c r="T112" s="59"/>
      <c r="U112" s="13"/>
      <c r="V112" s="39" t="s">
        <v>27</v>
      </c>
      <c r="W112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</row>
    <row r="113" spans="1:52" s="6" customFormat="1" ht="63.75" x14ac:dyDescent="0.2">
      <c r="A113" s="36" t="s">
        <v>12</v>
      </c>
      <c r="B113" s="37" t="s">
        <v>189</v>
      </c>
      <c r="C113" s="36" t="s">
        <v>5</v>
      </c>
      <c r="D113" s="40">
        <f>2.1*2</f>
        <v>4.2</v>
      </c>
      <c r="E113" s="12"/>
      <c r="F113" s="12"/>
      <c r="G113" s="10"/>
      <c r="H113" s="12">
        <f t="shared" si="12"/>
        <v>4.2</v>
      </c>
      <c r="I113" s="12"/>
      <c r="J113" s="12"/>
      <c r="K113" s="12"/>
      <c r="L113" s="35"/>
      <c r="M113" s="12"/>
      <c r="N113" s="40">
        <f>H113-M113</f>
        <v>4.2</v>
      </c>
      <c r="O113" s="37"/>
      <c r="P113" s="41"/>
      <c r="Q113" s="38"/>
      <c r="R113" s="9"/>
      <c r="S113" s="37" t="s">
        <v>131</v>
      </c>
      <c r="T113" s="14" t="s">
        <v>5</v>
      </c>
      <c r="U113" s="13">
        <f>N113</f>
        <v>4.2</v>
      </c>
      <c r="V113" s="39" t="s">
        <v>27</v>
      </c>
      <c r="W113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</row>
    <row r="114" spans="1:52" s="6" customFormat="1" ht="63.75" x14ac:dyDescent="0.2">
      <c r="A114" s="59" t="s">
        <v>13</v>
      </c>
      <c r="B114" s="61" t="s">
        <v>192</v>
      </c>
      <c r="C114" s="59" t="s">
        <v>5</v>
      </c>
      <c r="D114" s="72">
        <f>(3*0.9*2.1)+(1.4*2.1*2)</f>
        <v>11.55</v>
      </c>
      <c r="E114" s="60"/>
      <c r="F114" s="60"/>
      <c r="G114" s="60"/>
      <c r="H114" s="72">
        <f t="shared" si="12"/>
        <v>11.55</v>
      </c>
      <c r="I114" s="60"/>
      <c r="J114" s="60"/>
      <c r="K114" s="60"/>
      <c r="L114" s="60"/>
      <c r="M114" s="60"/>
      <c r="N114" s="80">
        <f>H114-M114</f>
        <v>11.55</v>
      </c>
      <c r="O114" s="60"/>
      <c r="P114" s="60"/>
      <c r="Q114" s="60"/>
      <c r="R114" s="60"/>
      <c r="S114" s="63" t="s">
        <v>171</v>
      </c>
      <c r="T114" s="62" t="s">
        <v>5</v>
      </c>
      <c r="U114" s="72">
        <f>N114</f>
        <v>11.55</v>
      </c>
      <c r="V114" s="39" t="s">
        <v>27</v>
      </c>
      <c r="W114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</row>
    <row r="115" spans="1:52" s="6" customFormat="1" x14ac:dyDescent="0.2">
      <c r="A115" s="76" t="s">
        <v>14</v>
      </c>
      <c r="B115" s="77" t="s">
        <v>194</v>
      </c>
      <c r="C115" s="76" t="s">
        <v>5</v>
      </c>
      <c r="D115" s="87">
        <v>2.15</v>
      </c>
      <c r="E115" s="12"/>
      <c r="F115" s="12"/>
      <c r="G115" s="10"/>
      <c r="H115" s="12">
        <f t="shared" si="12"/>
        <v>2.15</v>
      </c>
      <c r="I115" s="80"/>
      <c r="J115" s="80"/>
      <c r="K115" s="80"/>
      <c r="L115" s="80"/>
      <c r="M115" s="12">
        <f>SUM(I115:L115)</f>
        <v>0</v>
      </c>
      <c r="N115" s="80">
        <v>3.01</v>
      </c>
      <c r="O115" s="79"/>
      <c r="P115" s="62"/>
      <c r="Q115" s="78"/>
      <c r="R115" s="9"/>
      <c r="S115" s="2" t="s">
        <v>193</v>
      </c>
      <c r="T115" s="76" t="s">
        <v>26</v>
      </c>
      <c r="U115" s="13">
        <v>0.05</v>
      </c>
      <c r="V115" s="39" t="s">
        <v>27</v>
      </c>
      <c r="W11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</row>
    <row r="116" spans="1:52" s="6" customFormat="1" ht="25.5" x14ac:dyDescent="0.2">
      <c r="A116" s="76" t="s">
        <v>15</v>
      </c>
      <c r="B116" s="77" t="s">
        <v>140</v>
      </c>
      <c r="C116" s="76" t="s">
        <v>5</v>
      </c>
      <c r="D116" s="87">
        <v>2.15</v>
      </c>
      <c r="E116" s="80"/>
      <c r="F116" s="80"/>
      <c r="G116" s="76"/>
      <c r="H116" s="12">
        <f t="shared" si="12"/>
        <v>2.15</v>
      </c>
      <c r="I116" s="80"/>
      <c r="J116" s="80"/>
      <c r="K116" s="80"/>
      <c r="L116" s="80"/>
      <c r="M116" s="12">
        <f>SUM(I116:L116)</f>
        <v>0</v>
      </c>
      <c r="N116" s="80">
        <v>3.01</v>
      </c>
      <c r="O116" s="79"/>
      <c r="P116" s="62"/>
      <c r="Q116" s="78"/>
      <c r="R116" s="62"/>
      <c r="S116" s="2" t="s">
        <v>98</v>
      </c>
      <c r="T116" s="76" t="s">
        <v>26</v>
      </c>
      <c r="U116" s="90">
        <v>1E-3</v>
      </c>
      <c r="V116" s="39" t="s">
        <v>27</v>
      </c>
      <c r="W116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</row>
    <row r="117" spans="1:52" s="6" customFormat="1" ht="25.5" x14ac:dyDescent="0.2">
      <c r="A117" s="76" t="s">
        <v>16</v>
      </c>
      <c r="B117" s="77" t="s">
        <v>128</v>
      </c>
      <c r="C117" s="76" t="s">
        <v>20</v>
      </c>
      <c r="D117" s="40">
        <v>21.5</v>
      </c>
      <c r="E117" s="80"/>
      <c r="F117" s="80"/>
      <c r="G117" s="76"/>
      <c r="H117" s="12">
        <f t="shared" si="12"/>
        <v>21.5</v>
      </c>
      <c r="I117" s="80"/>
      <c r="J117" s="80"/>
      <c r="K117" s="80"/>
      <c r="L117" s="80"/>
      <c r="M117" s="12">
        <f>SUM(I117:L117)</f>
        <v>0</v>
      </c>
      <c r="N117" s="80">
        <v>23.1</v>
      </c>
      <c r="O117" s="79"/>
      <c r="P117" s="62"/>
      <c r="Q117" s="78"/>
      <c r="R117" s="62"/>
      <c r="S117" s="77" t="s">
        <v>129</v>
      </c>
      <c r="T117" s="76" t="s">
        <v>20</v>
      </c>
      <c r="U117" s="13">
        <f>N117</f>
        <v>23.1</v>
      </c>
      <c r="V117" s="39" t="s">
        <v>27</v>
      </c>
      <c r="W117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</row>
    <row r="118" spans="1:52" s="6" customFormat="1" ht="25.5" x14ac:dyDescent="0.2">
      <c r="A118" s="36" t="s">
        <v>17</v>
      </c>
      <c r="B118" s="11" t="s">
        <v>116</v>
      </c>
      <c r="C118" s="10" t="s">
        <v>19</v>
      </c>
      <c r="D118" s="12">
        <v>1</v>
      </c>
      <c r="E118" s="12"/>
      <c r="F118" s="12"/>
      <c r="G118" s="10"/>
      <c r="H118" s="12">
        <f t="shared" ref="H118:H133" si="13">SUM(D118:G118)</f>
        <v>1</v>
      </c>
      <c r="I118" s="12"/>
      <c r="J118" s="12"/>
      <c r="K118" s="12"/>
      <c r="L118" s="12"/>
      <c r="M118" s="12">
        <f>SUM(I118:L118)</f>
        <v>0</v>
      </c>
      <c r="N118" s="35">
        <f>H118</f>
        <v>1</v>
      </c>
      <c r="O118" s="12"/>
      <c r="P118" s="9"/>
      <c r="Q118" s="40"/>
      <c r="R118" s="9"/>
      <c r="S118" s="15" t="s">
        <v>117</v>
      </c>
      <c r="T118" s="10" t="s">
        <v>43</v>
      </c>
      <c r="U118" s="13">
        <f>N118</f>
        <v>1</v>
      </c>
      <c r="V118" s="39" t="s">
        <v>27</v>
      </c>
      <c r="W118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</row>
    <row r="119" spans="1:52" s="6" customFormat="1" ht="25.5" x14ac:dyDescent="0.2">
      <c r="A119" s="76" t="s">
        <v>65</v>
      </c>
      <c r="B119" s="77" t="s">
        <v>201</v>
      </c>
      <c r="C119" s="76" t="s">
        <v>20</v>
      </c>
      <c r="D119" s="78">
        <v>12</v>
      </c>
      <c r="E119" s="80"/>
      <c r="F119" s="80"/>
      <c r="G119" s="76"/>
      <c r="H119" s="12">
        <f>SUM(D119:G119)</f>
        <v>12</v>
      </c>
      <c r="I119" s="12"/>
      <c r="J119" s="12"/>
      <c r="K119" s="12"/>
      <c r="L119" s="80"/>
      <c r="M119" s="12"/>
      <c r="N119" s="40">
        <v>2</v>
      </c>
      <c r="O119" s="79"/>
      <c r="P119" s="62"/>
      <c r="Q119" s="78"/>
      <c r="R119" s="62"/>
      <c r="S119" s="2" t="s">
        <v>205</v>
      </c>
      <c r="T119" s="76" t="s">
        <v>20</v>
      </c>
      <c r="U119" s="13">
        <f>N119</f>
        <v>2</v>
      </c>
      <c r="V119" s="39" t="s">
        <v>27</v>
      </c>
      <c r="W119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</row>
    <row r="120" spans="1:52" s="6" customFormat="1" ht="25.5" x14ac:dyDescent="0.2">
      <c r="A120" s="76" t="s">
        <v>66</v>
      </c>
      <c r="B120" s="77" t="s">
        <v>201</v>
      </c>
      <c r="C120" s="76" t="s">
        <v>20</v>
      </c>
      <c r="D120" s="78">
        <v>12</v>
      </c>
      <c r="E120" s="80"/>
      <c r="F120" s="80"/>
      <c r="G120" s="76"/>
      <c r="H120" s="12">
        <f>SUM(D120:G120)</f>
        <v>12</v>
      </c>
      <c r="I120" s="12"/>
      <c r="J120" s="12"/>
      <c r="K120" s="12"/>
      <c r="L120" s="80"/>
      <c r="M120" s="12"/>
      <c r="N120" s="40">
        <v>11</v>
      </c>
      <c r="O120" s="79"/>
      <c r="P120" s="62"/>
      <c r="Q120" s="78"/>
      <c r="R120" s="62"/>
      <c r="S120" s="2" t="s">
        <v>204</v>
      </c>
      <c r="T120" s="76" t="s">
        <v>20</v>
      </c>
      <c r="U120" s="13">
        <f>N120</f>
        <v>11</v>
      </c>
      <c r="V120" s="39" t="s">
        <v>27</v>
      </c>
      <c r="W120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</row>
    <row r="121" spans="1:52" s="6" customFormat="1" ht="25.5" x14ac:dyDescent="0.2">
      <c r="A121" s="36" t="s">
        <v>68</v>
      </c>
      <c r="B121" s="42" t="s">
        <v>53</v>
      </c>
      <c r="C121" s="36" t="s">
        <v>19</v>
      </c>
      <c r="D121" s="40">
        <v>1</v>
      </c>
      <c r="E121" s="12"/>
      <c r="F121" s="12"/>
      <c r="G121" s="10"/>
      <c r="H121" s="12">
        <f t="shared" si="13"/>
        <v>1</v>
      </c>
      <c r="I121" s="12"/>
      <c r="J121" s="12"/>
      <c r="K121" s="12"/>
      <c r="L121" s="35"/>
      <c r="M121" s="12"/>
      <c r="N121" s="40">
        <f>H121-M121</f>
        <v>1</v>
      </c>
      <c r="O121" s="37" t="s">
        <v>135</v>
      </c>
      <c r="P121" s="9" t="s">
        <v>19</v>
      </c>
      <c r="Q121" s="40">
        <f>N121</f>
        <v>1</v>
      </c>
      <c r="R121" s="9" t="s">
        <v>96</v>
      </c>
      <c r="S121" s="2"/>
      <c r="T121" s="36"/>
      <c r="U121" s="13"/>
      <c r="V121" s="39" t="s">
        <v>27</v>
      </c>
      <c r="W121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</row>
    <row r="122" spans="1:52" s="6" customFormat="1" ht="38.25" x14ac:dyDescent="0.2">
      <c r="A122" s="10" t="s">
        <v>67</v>
      </c>
      <c r="B122" s="2" t="s">
        <v>121</v>
      </c>
      <c r="C122" s="10" t="s">
        <v>19</v>
      </c>
      <c r="D122" s="40">
        <f>8</f>
        <v>8</v>
      </c>
      <c r="E122" s="12"/>
      <c r="F122" s="12"/>
      <c r="G122" s="10"/>
      <c r="H122" s="12">
        <f t="shared" si="13"/>
        <v>8</v>
      </c>
      <c r="I122" s="12"/>
      <c r="J122" s="12"/>
      <c r="K122" s="12"/>
      <c r="L122" s="12"/>
      <c r="M122" s="12">
        <f>SUM(I122:L122)</f>
        <v>0</v>
      </c>
      <c r="N122" s="12">
        <f>H122</f>
        <v>8</v>
      </c>
      <c r="O122" s="11" t="s">
        <v>122</v>
      </c>
      <c r="P122" s="9" t="s">
        <v>19</v>
      </c>
      <c r="Q122" s="40">
        <f>N122</f>
        <v>8</v>
      </c>
      <c r="R122" s="9" t="s">
        <v>96</v>
      </c>
      <c r="S122" s="15"/>
      <c r="T122" s="10"/>
      <c r="U122" s="13"/>
      <c r="V122" s="39" t="s">
        <v>27</v>
      </c>
      <c r="W122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</row>
    <row r="123" spans="1:52" s="6" customFormat="1" ht="25.5" x14ac:dyDescent="0.2">
      <c r="A123" s="106" t="s">
        <v>69</v>
      </c>
      <c r="B123" s="108" t="s">
        <v>103</v>
      </c>
      <c r="C123" s="106" t="s">
        <v>5</v>
      </c>
      <c r="D123" s="104">
        <v>3</v>
      </c>
      <c r="E123" s="104"/>
      <c r="F123" s="104"/>
      <c r="G123" s="104"/>
      <c r="H123" s="104">
        <f>SUM(D123:G123)</f>
        <v>3</v>
      </c>
      <c r="I123" s="104"/>
      <c r="J123" s="104"/>
      <c r="K123" s="104"/>
      <c r="L123" s="104"/>
      <c r="M123" s="104"/>
      <c r="N123" s="104">
        <f>H123-M123</f>
        <v>3</v>
      </c>
      <c r="O123" s="79" t="s">
        <v>104</v>
      </c>
      <c r="P123" s="62" t="s">
        <v>5</v>
      </c>
      <c r="Q123" s="88">
        <v>3</v>
      </c>
      <c r="R123" s="62" t="s">
        <v>183</v>
      </c>
      <c r="S123" s="79" t="s">
        <v>104</v>
      </c>
      <c r="T123" s="76" t="s">
        <v>5</v>
      </c>
      <c r="U123" s="88">
        <f>N123</f>
        <v>3</v>
      </c>
      <c r="V123" s="10" t="s">
        <v>27</v>
      </c>
      <c r="W123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</row>
    <row r="124" spans="1:52" s="6" customFormat="1" x14ac:dyDescent="0.2">
      <c r="A124" s="107"/>
      <c r="B124" s="109"/>
      <c r="C124" s="107"/>
      <c r="D124" s="105"/>
      <c r="E124" s="105"/>
      <c r="F124" s="105"/>
      <c r="G124" s="105"/>
      <c r="H124" s="105"/>
      <c r="I124" s="105"/>
      <c r="J124" s="105"/>
      <c r="K124" s="105"/>
      <c r="L124" s="105"/>
      <c r="M124" s="105"/>
      <c r="N124" s="105"/>
      <c r="O124" s="63"/>
      <c r="P124" s="62"/>
      <c r="Q124" s="72"/>
      <c r="R124" s="62"/>
      <c r="S124" s="15" t="s">
        <v>56</v>
      </c>
      <c r="T124" s="74" t="s">
        <v>49</v>
      </c>
      <c r="U124" s="13"/>
      <c r="V124" s="39" t="s">
        <v>27</v>
      </c>
      <c r="W124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</row>
    <row r="125" spans="1:52" s="6" customFormat="1" ht="25.5" x14ac:dyDescent="0.2">
      <c r="A125" s="36" t="s">
        <v>70</v>
      </c>
      <c r="B125" s="42" t="s">
        <v>91</v>
      </c>
      <c r="C125" s="36" t="s">
        <v>20</v>
      </c>
      <c r="D125" s="12">
        <v>124</v>
      </c>
      <c r="E125" s="12"/>
      <c r="F125" s="12"/>
      <c r="G125" s="10"/>
      <c r="H125" s="35">
        <f t="shared" si="13"/>
        <v>124</v>
      </c>
      <c r="I125" s="12"/>
      <c r="J125" s="12"/>
      <c r="K125" s="12"/>
      <c r="L125" s="35"/>
      <c r="M125" s="12">
        <f>SUM(I125:L125)</f>
        <v>0</v>
      </c>
      <c r="N125" s="35">
        <f>H125</f>
        <v>124</v>
      </c>
      <c r="O125" s="37"/>
      <c r="P125" s="41"/>
      <c r="Q125" s="38"/>
      <c r="R125" s="9"/>
      <c r="S125" s="2" t="s">
        <v>92</v>
      </c>
      <c r="T125" s="36" t="s">
        <v>20</v>
      </c>
      <c r="U125" s="13">
        <f>N125</f>
        <v>124</v>
      </c>
      <c r="V125" s="39" t="s">
        <v>27</v>
      </c>
      <c r="W12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</row>
    <row r="126" spans="1:52" s="6" customFormat="1" ht="25.5" x14ac:dyDescent="0.2">
      <c r="A126" s="36" t="s">
        <v>71</v>
      </c>
      <c r="B126" s="42" t="s">
        <v>186</v>
      </c>
      <c r="C126" s="36" t="s">
        <v>5</v>
      </c>
      <c r="D126" s="12">
        <v>0.5</v>
      </c>
      <c r="E126" s="12"/>
      <c r="F126" s="12"/>
      <c r="G126" s="10"/>
      <c r="H126" s="35">
        <f t="shared" si="13"/>
        <v>0.5</v>
      </c>
      <c r="I126" s="12"/>
      <c r="J126" s="12"/>
      <c r="K126" s="12"/>
      <c r="L126" s="35"/>
      <c r="M126" s="12">
        <f>SUM(I126:L126)</f>
        <v>0</v>
      </c>
      <c r="N126" s="35">
        <f>H126</f>
        <v>0.5</v>
      </c>
      <c r="O126" s="37"/>
      <c r="P126" s="41"/>
      <c r="Q126" s="38"/>
      <c r="R126" s="9"/>
      <c r="S126" s="2" t="s">
        <v>144</v>
      </c>
      <c r="T126" s="36" t="s">
        <v>5</v>
      </c>
      <c r="U126" s="13">
        <f>N126</f>
        <v>0.5</v>
      </c>
      <c r="V126" s="39" t="s">
        <v>27</v>
      </c>
      <c r="W126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</row>
    <row r="127" spans="1:52" s="6" customFormat="1" ht="25.5" x14ac:dyDescent="0.2">
      <c r="A127" s="36" t="s">
        <v>72</v>
      </c>
      <c r="B127" s="42" t="s">
        <v>145</v>
      </c>
      <c r="C127" s="36" t="s">
        <v>19</v>
      </c>
      <c r="D127" s="12">
        <v>1</v>
      </c>
      <c r="E127" s="12"/>
      <c r="F127" s="12"/>
      <c r="G127" s="10"/>
      <c r="H127" s="35">
        <f t="shared" si="13"/>
        <v>1</v>
      </c>
      <c r="I127" s="12"/>
      <c r="J127" s="12"/>
      <c r="K127" s="12"/>
      <c r="L127" s="35"/>
      <c r="M127" s="12">
        <f>SUM(I127:L127)</f>
        <v>0</v>
      </c>
      <c r="N127" s="35">
        <f>H127</f>
        <v>1</v>
      </c>
      <c r="O127" s="37"/>
      <c r="P127" s="41"/>
      <c r="Q127" s="38"/>
      <c r="R127" s="9"/>
      <c r="S127" s="2" t="s">
        <v>148</v>
      </c>
      <c r="T127" s="36" t="s">
        <v>43</v>
      </c>
      <c r="U127" s="13">
        <f>N127</f>
        <v>1</v>
      </c>
      <c r="V127" s="39" t="s">
        <v>27</v>
      </c>
      <c r="W127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</row>
    <row r="128" spans="1:52" s="6" customFormat="1" x14ac:dyDescent="0.2">
      <c r="A128" s="36" t="s">
        <v>150</v>
      </c>
      <c r="B128" s="42" t="s">
        <v>146</v>
      </c>
      <c r="C128" s="36" t="s">
        <v>19</v>
      </c>
      <c r="D128" s="12">
        <v>1</v>
      </c>
      <c r="E128" s="12"/>
      <c r="F128" s="12"/>
      <c r="G128" s="10"/>
      <c r="H128" s="35">
        <f t="shared" si="13"/>
        <v>1</v>
      </c>
      <c r="I128" s="12"/>
      <c r="J128" s="12"/>
      <c r="K128" s="12"/>
      <c r="L128" s="35"/>
      <c r="M128" s="12">
        <f>SUM(I128:L128)</f>
        <v>0</v>
      </c>
      <c r="N128" s="35">
        <f>H128</f>
        <v>1</v>
      </c>
      <c r="O128" s="37"/>
      <c r="P128" s="41"/>
      <c r="Q128" s="38"/>
      <c r="R128" s="9"/>
      <c r="S128" s="2" t="s">
        <v>147</v>
      </c>
      <c r="T128" s="36" t="s">
        <v>43</v>
      </c>
      <c r="U128" s="13">
        <f>N128</f>
        <v>1</v>
      </c>
      <c r="V128" s="39" t="s">
        <v>27</v>
      </c>
      <c r="W128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</row>
    <row r="129" spans="1:52" s="6" customFormat="1" x14ac:dyDescent="0.2">
      <c r="A129" s="83" t="s">
        <v>149</v>
      </c>
      <c r="B129" s="86" t="s">
        <v>208</v>
      </c>
      <c r="C129" s="83" t="s">
        <v>5</v>
      </c>
      <c r="D129" s="40">
        <v>5</v>
      </c>
      <c r="E129" s="12"/>
      <c r="F129" s="12"/>
      <c r="G129" s="10"/>
      <c r="H129" s="12">
        <f>SUM(D129:G129)</f>
        <v>5</v>
      </c>
      <c r="I129" s="12"/>
      <c r="J129" s="12"/>
      <c r="K129" s="12"/>
      <c r="L129" s="82"/>
      <c r="M129" s="12"/>
      <c r="N129" s="40">
        <f>H129-M129</f>
        <v>5</v>
      </c>
      <c r="O129" s="84"/>
      <c r="P129" s="62"/>
      <c r="Q129" s="85"/>
      <c r="R129" s="9"/>
      <c r="S129" s="2" t="s">
        <v>193</v>
      </c>
      <c r="T129" s="83" t="s">
        <v>26</v>
      </c>
      <c r="U129" s="13">
        <v>0.09</v>
      </c>
      <c r="V129" s="39" t="s">
        <v>27</v>
      </c>
      <c r="W129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</row>
    <row r="130" spans="1:52" s="6" customFormat="1" x14ac:dyDescent="0.2">
      <c r="A130" s="76" t="s">
        <v>151</v>
      </c>
      <c r="B130" s="77" t="s">
        <v>50</v>
      </c>
      <c r="C130" s="76" t="s">
        <v>5</v>
      </c>
      <c r="D130" s="40">
        <v>5</v>
      </c>
      <c r="E130" s="12"/>
      <c r="F130" s="12"/>
      <c r="G130" s="10"/>
      <c r="H130" s="12">
        <f>SUM(D130:G130)</f>
        <v>5</v>
      </c>
      <c r="I130" s="12"/>
      <c r="J130" s="12"/>
      <c r="K130" s="12"/>
      <c r="L130" s="80"/>
      <c r="M130" s="12"/>
      <c r="N130" s="40">
        <f>H130-M130</f>
        <v>5</v>
      </c>
      <c r="O130" s="79"/>
      <c r="P130" s="62"/>
      <c r="Q130" s="78"/>
      <c r="R130" s="9"/>
      <c r="S130" s="2" t="s">
        <v>200</v>
      </c>
      <c r="T130" s="76" t="s">
        <v>26</v>
      </c>
      <c r="U130" s="13">
        <v>2.5000000000000001E-2</v>
      </c>
      <c r="V130" s="39" t="s">
        <v>27</v>
      </c>
      <c r="W130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</row>
    <row r="131" spans="1:52" s="6" customFormat="1" ht="25.5" x14ac:dyDescent="0.2">
      <c r="A131" s="10" t="s">
        <v>111</v>
      </c>
      <c r="B131" s="2" t="s">
        <v>54</v>
      </c>
      <c r="C131" s="10" t="s">
        <v>5</v>
      </c>
      <c r="D131" s="40">
        <v>390</v>
      </c>
      <c r="E131" s="12"/>
      <c r="F131" s="12"/>
      <c r="G131" s="10"/>
      <c r="H131" s="12">
        <f t="shared" si="13"/>
        <v>390</v>
      </c>
      <c r="I131" s="12"/>
      <c r="J131" s="12"/>
      <c r="K131" s="12"/>
      <c r="L131" s="12"/>
      <c r="M131" s="12"/>
      <c r="N131" s="40">
        <f>N132</f>
        <v>390</v>
      </c>
      <c r="O131" s="11"/>
      <c r="P131" s="9"/>
      <c r="Q131" s="40"/>
      <c r="R131" s="9"/>
      <c r="S131" s="2" t="s">
        <v>51</v>
      </c>
      <c r="T131" s="10" t="s">
        <v>26</v>
      </c>
      <c r="U131" s="13">
        <v>0.04</v>
      </c>
      <c r="V131" s="39" t="s">
        <v>27</v>
      </c>
      <c r="W131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</row>
    <row r="132" spans="1:52" s="6" customFormat="1" ht="51" x14ac:dyDescent="0.2">
      <c r="A132" s="36" t="s">
        <v>152</v>
      </c>
      <c r="B132" s="42" t="s">
        <v>77</v>
      </c>
      <c r="C132" s="36" t="s">
        <v>5</v>
      </c>
      <c r="D132" s="40">
        <f>D131</f>
        <v>390</v>
      </c>
      <c r="E132" s="12"/>
      <c r="F132" s="12"/>
      <c r="G132" s="10"/>
      <c r="H132" s="12">
        <f t="shared" si="13"/>
        <v>390</v>
      </c>
      <c r="I132" s="12"/>
      <c r="J132" s="12"/>
      <c r="K132" s="12"/>
      <c r="L132" s="35"/>
      <c r="M132" s="12">
        <f>SUM(I132:L132)</f>
        <v>0</v>
      </c>
      <c r="N132" s="40">
        <f>H132-M132</f>
        <v>390</v>
      </c>
      <c r="O132" s="37"/>
      <c r="P132" s="41"/>
      <c r="Q132" s="38"/>
      <c r="R132" s="9"/>
      <c r="S132" s="2" t="s">
        <v>48</v>
      </c>
      <c r="T132" s="36" t="s">
        <v>26</v>
      </c>
      <c r="U132" s="13">
        <v>0.1326</v>
      </c>
      <c r="V132" s="39" t="s">
        <v>27</v>
      </c>
      <c r="W132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</row>
    <row r="133" spans="1:52" s="6" customFormat="1" ht="25.5" x14ac:dyDescent="0.2">
      <c r="A133" s="10" t="s">
        <v>153</v>
      </c>
      <c r="B133" s="11" t="s">
        <v>132</v>
      </c>
      <c r="C133" s="10" t="s">
        <v>19</v>
      </c>
      <c r="D133" s="12">
        <v>10</v>
      </c>
      <c r="E133" s="12"/>
      <c r="F133" s="12"/>
      <c r="G133" s="12"/>
      <c r="H133" s="12">
        <f t="shared" si="13"/>
        <v>10</v>
      </c>
      <c r="I133" s="12"/>
      <c r="J133" s="12"/>
      <c r="K133" s="12"/>
      <c r="L133" s="12"/>
      <c r="M133" s="12"/>
      <c r="N133" s="40">
        <f>H133-M133</f>
        <v>10</v>
      </c>
      <c r="O133" s="9"/>
      <c r="P133" s="9"/>
      <c r="Q133" s="9"/>
      <c r="R133" s="9"/>
      <c r="S133" s="15" t="s">
        <v>47</v>
      </c>
      <c r="T133" s="10" t="s">
        <v>43</v>
      </c>
      <c r="U133" s="58">
        <f>N133</f>
        <v>10</v>
      </c>
      <c r="V133" s="39" t="s">
        <v>27</v>
      </c>
      <c r="W133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</row>
    <row r="134" spans="1:52" s="6" customFormat="1" ht="25.5" customHeight="1" x14ac:dyDescent="0.2">
      <c r="A134" s="106" t="s">
        <v>154</v>
      </c>
      <c r="B134" s="114" t="s">
        <v>133</v>
      </c>
      <c r="C134" s="106" t="s">
        <v>19</v>
      </c>
      <c r="D134" s="111">
        <v>3</v>
      </c>
      <c r="E134" s="111"/>
      <c r="F134" s="111"/>
      <c r="G134" s="111"/>
      <c r="H134" s="111">
        <v>3</v>
      </c>
      <c r="I134" s="111"/>
      <c r="J134" s="111"/>
      <c r="K134" s="111"/>
      <c r="L134" s="111"/>
      <c r="M134" s="111"/>
      <c r="N134" s="111">
        <f>H134-M134</f>
        <v>3</v>
      </c>
      <c r="O134" s="118" t="s">
        <v>134</v>
      </c>
      <c r="P134" s="111"/>
      <c r="Q134" s="111"/>
      <c r="R134" s="111" t="s">
        <v>38</v>
      </c>
      <c r="S134" s="2" t="s">
        <v>46</v>
      </c>
      <c r="T134" s="10" t="s">
        <v>45</v>
      </c>
      <c r="U134" s="13">
        <f>N134</f>
        <v>3</v>
      </c>
      <c r="V134" s="39" t="s">
        <v>27</v>
      </c>
      <c r="W134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</row>
    <row r="135" spans="1:52" s="6" customFormat="1" x14ac:dyDescent="0.2">
      <c r="A135" s="107"/>
      <c r="B135" s="116"/>
      <c r="C135" s="107"/>
      <c r="D135" s="113"/>
      <c r="E135" s="113"/>
      <c r="F135" s="113"/>
      <c r="G135" s="113"/>
      <c r="H135" s="113"/>
      <c r="I135" s="113"/>
      <c r="J135" s="113"/>
      <c r="K135" s="113"/>
      <c r="L135" s="113"/>
      <c r="M135" s="113"/>
      <c r="N135" s="113"/>
      <c r="O135" s="113"/>
      <c r="P135" s="113"/>
      <c r="Q135" s="113"/>
      <c r="R135" s="113"/>
      <c r="S135" s="2" t="s">
        <v>44</v>
      </c>
      <c r="T135" s="10" t="s">
        <v>43</v>
      </c>
      <c r="U135" s="13">
        <f>U134*2</f>
        <v>6</v>
      </c>
      <c r="V135" s="39" t="s">
        <v>27</v>
      </c>
      <c r="W13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</row>
    <row r="136" spans="1:52" s="6" customFormat="1" x14ac:dyDescent="0.2">
      <c r="A136" s="36" t="s">
        <v>155</v>
      </c>
      <c r="B136" s="42" t="s">
        <v>109</v>
      </c>
      <c r="C136" s="36" t="s">
        <v>5</v>
      </c>
      <c r="D136" s="38">
        <v>15</v>
      </c>
      <c r="E136" s="35"/>
      <c r="F136" s="35"/>
      <c r="G136" s="36"/>
      <c r="H136" s="35">
        <f>SUM(D136:G136)</f>
        <v>15</v>
      </c>
      <c r="I136" s="35"/>
      <c r="J136" s="35"/>
      <c r="K136" s="35"/>
      <c r="L136" s="35"/>
      <c r="M136" s="12">
        <f>SUM(I136:L136)</f>
        <v>0</v>
      </c>
      <c r="N136" s="35">
        <f>H136</f>
        <v>15</v>
      </c>
      <c r="O136" s="37"/>
      <c r="P136" s="41"/>
      <c r="Q136" s="38"/>
      <c r="R136" s="41"/>
      <c r="S136" s="2" t="s">
        <v>110</v>
      </c>
      <c r="T136" s="36" t="s">
        <v>26</v>
      </c>
      <c r="U136" s="90">
        <v>2E-3</v>
      </c>
      <c r="V136" s="39" t="s">
        <v>27</v>
      </c>
      <c r="W136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</row>
    <row r="137" spans="1:52" s="6" customFormat="1" x14ac:dyDescent="0.2">
      <c r="A137" s="36" t="s">
        <v>156</v>
      </c>
      <c r="B137" s="11" t="s">
        <v>114</v>
      </c>
      <c r="C137" s="10" t="s">
        <v>19</v>
      </c>
      <c r="D137" s="12">
        <v>4</v>
      </c>
      <c r="E137" s="12"/>
      <c r="F137" s="12"/>
      <c r="G137" s="10"/>
      <c r="H137" s="12">
        <f>SUM(D137:G137)</f>
        <v>4</v>
      </c>
      <c r="I137" s="12"/>
      <c r="J137" s="12"/>
      <c r="K137" s="12"/>
      <c r="L137" s="12"/>
      <c r="M137" s="12">
        <f>SUM(I137:L137)</f>
        <v>0</v>
      </c>
      <c r="N137" s="35">
        <f>H137</f>
        <v>4</v>
      </c>
      <c r="O137" s="12"/>
      <c r="P137" s="9"/>
      <c r="Q137" s="40"/>
      <c r="R137" s="9"/>
      <c r="S137" s="15" t="s">
        <v>115</v>
      </c>
      <c r="T137" s="10" t="s">
        <v>43</v>
      </c>
      <c r="U137" s="13">
        <f>N137</f>
        <v>4</v>
      </c>
      <c r="V137" s="39" t="s">
        <v>27</v>
      </c>
      <c r="W137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</row>
    <row r="138" spans="1:52" s="6" customFormat="1" ht="15.75" x14ac:dyDescent="0.2">
      <c r="A138" s="36"/>
      <c r="B138" s="68" t="s">
        <v>142</v>
      </c>
      <c r="C138" s="36"/>
      <c r="D138" s="12"/>
      <c r="E138" s="12"/>
      <c r="F138" s="12"/>
      <c r="G138" s="10"/>
      <c r="H138" s="35"/>
      <c r="I138" s="35"/>
      <c r="J138" s="35"/>
      <c r="K138" s="35"/>
      <c r="L138" s="35"/>
      <c r="M138" s="35"/>
      <c r="N138" s="35"/>
      <c r="O138" s="35"/>
      <c r="P138" s="41"/>
      <c r="Q138" s="38"/>
      <c r="R138" s="9"/>
      <c r="S138" s="15"/>
      <c r="T138" s="10"/>
      <c r="U138" s="13"/>
      <c r="V138" s="39"/>
      <c r="W138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</row>
    <row r="139" spans="1:52" s="6" customFormat="1" ht="38.25" x14ac:dyDescent="0.2">
      <c r="A139" s="106" t="s">
        <v>10</v>
      </c>
      <c r="B139" s="114" t="s">
        <v>80</v>
      </c>
      <c r="C139" s="106" t="s">
        <v>20</v>
      </c>
      <c r="D139" s="111">
        <v>2</v>
      </c>
      <c r="E139" s="111"/>
      <c r="F139" s="111"/>
      <c r="G139" s="111"/>
      <c r="H139" s="111">
        <f>SUM(D139:G143)</f>
        <v>2</v>
      </c>
      <c r="I139" s="111"/>
      <c r="J139" s="111"/>
      <c r="K139" s="111"/>
      <c r="L139" s="111"/>
      <c r="M139" s="111">
        <f>SUM(I139:L143)</f>
        <v>0</v>
      </c>
      <c r="N139" s="111">
        <f>H139-M139</f>
        <v>2</v>
      </c>
      <c r="O139" s="111"/>
      <c r="P139" s="111"/>
      <c r="Q139" s="111"/>
      <c r="R139" s="111"/>
      <c r="S139" s="15" t="s">
        <v>81</v>
      </c>
      <c r="T139" s="36" t="s">
        <v>20</v>
      </c>
      <c r="U139" s="13">
        <f>N139</f>
        <v>2</v>
      </c>
      <c r="V139" s="39" t="s">
        <v>27</v>
      </c>
      <c r="W139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</row>
    <row r="140" spans="1:52" s="6" customFormat="1" x14ac:dyDescent="0.2">
      <c r="A140" s="117"/>
      <c r="B140" s="115"/>
      <c r="C140" s="117"/>
      <c r="D140" s="112"/>
      <c r="E140" s="112"/>
      <c r="F140" s="112"/>
      <c r="G140" s="112"/>
      <c r="H140" s="112"/>
      <c r="I140" s="112"/>
      <c r="J140" s="112"/>
      <c r="K140" s="112"/>
      <c r="L140" s="112"/>
      <c r="M140" s="112"/>
      <c r="N140" s="112"/>
      <c r="O140" s="112"/>
      <c r="P140" s="112"/>
      <c r="Q140" s="112"/>
      <c r="R140" s="112"/>
      <c r="S140" s="15" t="s">
        <v>83</v>
      </c>
      <c r="T140" s="36" t="s">
        <v>43</v>
      </c>
      <c r="U140" s="13">
        <v>2</v>
      </c>
      <c r="V140" s="39" t="s">
        <v>27</v>
      </c>
      <c r="W140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</row>
    <row r="141" spans="1:52" s="6" customFormat="1" x14ac:dyDescent="0.2">
      <c r="A141" s="117"/>
      <c r="B141" s="115"/>
      <c r="C141" s="117"/>
      <c r="D141" s="112"/>
      <c r="E141" s="112"/>
      <c r="F141" s="112"/>
      <c r="G141" s="112"/>
      <c r="H141" s="112"/>
      <c r="I141" s="112"/>
      <c r="J141" s="112"/>
      <c r="K141" s="112"/>
      <c r="L141" s="112"/>
      <c r="M141" s="112"/>
      <c r="N141" s="112"/>
      <c r="O141" s="112"/>
      <c r="P141" s="112"/>
      <c r="Q141" s="112"/>
      <c r="R141" s="112"/>
      <c r="S141" s="15" t="s">
        <v>82</v>
      </c>
      <c r="T141" s="36" t="s">
        <v>43</v>
      </c>
      <c r="U141" s="13">
        <v>1</v>
      </c>
      <c r="V141" s="39" t="s">
        <v>27</v>
      </c>
      <c r="W141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</row>
    <row r="142" spans="1:52" s="6" customFormat="1" ht="25.5" x14ac:dyDescent="0.2">
      <c r="A142" s="117"/>
      <c r="B142" s="115"/>
      <c r="C142" s="117"/>
      <c r="D142" s="112"/>
      <c r="E142" s="112"/>
      <c r="F142" s="112"/>
      <c r="G142" s="112"/>
      <c r="H142" s="112"/>
      <c r="I142" s="112"/>
      <c r="J142" s="112"/>
      <c r="K142" s="112"/>
      <c r="L142" s="112"/>
      <c r="M142" s="112"/>
      <c r="N142" s="112"/>
      <c r="O142" s="112"/>
      <c r="P142" s="112"/>
      <c r="Q142" s="112"/>
      <c r="R142" s="112"/>
      <c r="S142" s="15" t="s">
        <v>86</v>
      </c>
      <c r="T142" s="36" t="s">
        <v>43</v>
      </c>
      <c r="U142" s="13">
        <v>1</v>
      </c>
      <c r="V142" s="39" t="s">
        <v>27</v>
      </c>
      <c r="W142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</row>
    <row r="143" spans="1:52" s="6" customFormat="1" ht="25.5" x14ac:dyDescent="0.2">
      <c r="A143" s="117"/>
      <c r="B143" s="115"/>
      <c r="C143" s="117"/>
      <c r="D143" s="112"/>
      <c r="E143" s="112"/>
      <c r="F143" s="112"/>
      <c r="G143" s="112"/>
      <c r="H143" s="112"/>
      <c r="I143" s="112"/>
      <c r="J143" s="112"/>
      <c r="K143" s="112"/>
      <c r="L143" s="112"/>
      <c r="M143" s="112"/>
      <c r="N143" s="112"/>
      <c r="O143" s="112"/>
      <c r="P143" s="112"/>
      <c r="Q143" s="112"/>
      <c r="R143" s="112"/>
      <c r="S143" s="15" t="s">
        <v>124</v>
      </c>
      <c r="T143" s="36" t="s">
        <v>43</v>
      </c>
      <c r="U143" s="13">
        <v>2</v>
      </c>
      <c r="V143" s="39" t="s">
        <v>27</v>
      </c>
      <c r="W143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</row>
    <row r="144" spans="1:52" s="6" customFormat="1" x14ac:dyDescent="0.2">
      <c r="A144" s="107"/>
      <c r="B144" s="116"/>
      <c r="C144" s="107"/>
      <c r="D144" s="113"/>
      <c r="E144" s="113"/>
      <c r="F144" s="113"/>
      <c r="G144" s="113"/>
      <c r="H144" s="113"/>
      <c r="I144" s="113"/>
      <c r="J144" s="113"/>
      <c r="K144" s="113"/>
      <c r="L144" s="113"/>
      <c r="M144" s="113"/>
      <c r="N144" s="113"/>
      <c r="O144" s="113"/>
      <c r="P144" s="113"/>
      <c r="Q144" s="113"/>
      <c r="R144" s="113"/>
      <c r="S144" s="15" t="s">
        <v>88</v>
      </c>
      <c r="T144" s="36" t="s">
        <v>43</v>
      </c>
      <c r="U144" s="13">
        <v>5</v>
      </c>
      <c r="V144" s="39" t="s">
        <v>27</v>
      </c>
      <c r="W144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</row>
    <row r="145" spans="1:52" s="6" customFormat="1" ht="25.5" x14ac:dyDescent="0.2">
      <c r="A145" s="36" t="s">
        <v>11</v>
      </c>
      <c r="B145" s="42" t="s">
        <v>143</v>
      </c>
      <c r="C145" s="36" t="s">
        <v>19</v>
      </c>
      <c r="D145" s="78">
        <v>1</v>
      </c>
      <c r="E145" s="78"/>
      <c r="F145" s="78"/>
      <c r="G145" s="78"/>
      <c r="H145" s="78">
        <f>SUM(D145:G145)</f>
        <v>1</v>
      </c>
      <c r="I145" s="38"/>
      <c r="J145" s="38"/>
      <c r="K145" s="38"/>
      <c r="L145" s="46"/>
      <c r="M145" s="46"/>
      <c r="N145" s="38">
        <f>H145-M145</f>
        <v>1</v>
      </c>
      <c r="O145" s="2"/>
      <c r="P145" s="41"/>
      <c r="Q145" s="38"/>
      <c r="R145" s="41"/>
      <c r="S145" s="2" t="s">
        <v>125</v>
      </c>
      <c r="T145" s="57" t="s">
        <v>43</v>
      </c>
      <c r="U145" s="12">
        <v>1</v>
      </c>
      <c r="V145" s="39" t="s">
        <v>27</v>
      </c>
      <c r="W14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</row>
    <row r="146" spans="1:52" s="6" customFormat="1" x14ac:dyDescent="0.2">
      <c r="A146" s="36" t="s">
        <v>12</v>
      </c>
      <c r="B146" s="42" t="s">
        <v>84</v>
      </c>
      <c r="C146" s="36" t="s">
        <v>19</v>
      </c>
      <c r="D146" s="38">
        <v>2</v>
      </c>
      <c r="E146" s="35"/>
      <c r="F146" s="35"/>
      <c r="G146" s="36"/>
      <c r="H146" s="12">
        <f>SUM(D146:G146)</f>
        <v>2</v>
      </c>
      <c r="I146" s="35"/>
      <c r="J146" s="35"/>
      <c r="K146" s="35"/>
      <c r="L146" s="35"/>
      <c r="M146" s="12">
        <f>SUM(I146:L146)</f>
        <v>0</v>
      </c>
      <c r="N146" s="40">
        <f>H146-M146</f>
        <v>2</v>
      </c>
      <c r="O146" s="37"/>
      <c r="P146" s="41"/>
      <c r="Q146" s="38"/>
      <c r="R146" s="41"/>
      <c r="S146" s="2" t="s">
        <v>85</v>
      </c>
      <c r="T146" s="36" t="s">
        <v>43</v>
      </c>
      <c r="U146" s="13">
        <f>N146</f>
        <v>2</v>
      </c>
      <c r="V146" s="39" t="s">
        <v>27</v>
      </c>
      <c r="W146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</row>
    <row r="147" spans="1:52" s="6" customFormat="1" x14ac:dyDescent="0.2">
      <c r="A147" s="36" t="s">
        <v>13</v>
      </c>
      <c r="B147" s="42" t="s">
        <v>89</v>
      </c>
      <c r="C147" s="36" t="s">
        <v>19</v>
      </c>
      <c r="D147" s="38">
        <v>7</v>
      </c>
      <c r="E147" s="35"/>
      <c r="F147" s="35"/>
      <c r="G147" s="36"/>
      <c r="H147" s="12">
        <f>SUM(D147:G147)</f>
        <v>7</v>
      </c>
      <c r="I147" s="12"/>
      <c r="J147" s="12"/>
      <c r="K147" s="12"/>
      <c r="L147" s="35"/>
      <c r="M147" s="12">
        <f>SUM(I147:L147)</f>
        <v>0</v>
      </c>
      <c r="N147" s="40">
        <f>H147-M147</f>
        <v>7</v>
      </c>
      <c r="O147" s="37"/>
      <c r="P147" s="41"/>
      <c r="Q147" s="38"/>
      <c r="R147" s="41"/>
      <c r="S147" s="2" t="s">
        <v>90</v>
      </c>
      <c r="T147" s="36" t="s">
        <v>43</v>
      </c>
      <c r="U147" s="13">
        <f>N147</f>
        <v>7</v>
      </c>
      <c r="V147" s="39" t="s">
        <v>27</v>
      </c>
      <c r="W147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</row>
    <row r="148" spans="1:52" s="6" customFormat="1" x14ac:dyDescent="0.2">
      <c r="A148" s="36" t="s">
        <v>14</v>
      </c>
      <c r="B148" s="42" t="s">
        <v>99</v>
      </c>
      <c r="C148" s="36" t="s">
        <v>19</v>
      </c>
      <c r="D148" s="38">
        <v>1</v>
      </c>
      <c r="E148" s="35"/>
      <c r="F148" s="35"/>
      <c r="G148" s="36"/>
      <c r="H148" s="12">
        <f>SUM(D148:G148)</f>
        <v>1</v>
      </c>
      <c r="I148" s="12"/>
      <c r="J148" s="12"/>
      <c r="K148" s="12"/>
      <c r="L148" s="35"/>
      <c r="M148" s="12">
        <f>SUM(I148:L148)</f>
        <v>0</v>
      </c>
      <c r="N148" s="40">
        <f>H148-M148</f>
        <v>1</v>
      </c>
      <c r="O148" s="37"/>
      <c r="P148" s="41"/>
      <c r="Q148" s="38"/>
      <c r="R148" s="41"/>
      <c r="S148" s="2" t="s">
        <v>100</v>
      </c>
      <c r="T148" s="36" t="s">
        <v>43</v>
      </c>
      <c r="U148" s="13">
        <v>1</v>
      </c>
      <c r="V148" s="39" t="s">
        <v>27</v>
      </c>
      <c r="W148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</row>
    <row r="149" spans="1:52" s="6" customFormat="1" x14ac:dyDescent="0.2">
      <c r="A149" s="36" t="s">
        <v>15</v>
      </c>
      <c r="B149" s="42" t="s">
        <v>101</v>
      </c>
      <c r="C149" s="36" t="s">
        <v>19</v>
      </c>
      <c r="D149" s="38">
        <v>1</v>
      </c>
      <c r="E149" s="35"/>
      <c r="F149" s="35"/>
      <c r="G149" s="36"/>
      <c r="H149" s="12">
        <f>SUM(D149:G149)</f>
        <v>1</v>
      </c>
      <c r="I149" s="12"/>
      <c r="J149" s="12"/>
      <c r="K149" s="12"/>
      <c r="L149" s="35"/>
      <c r="M149" s="12">
        <f>SUM(I149:L149)</f>
        <v>0</v>
      </c>
      <c r="N149" s="40">
        <f>H149-M149</f>
        <v>1</v>
      </c>
      <c r="O149" s="37"/>
      <c r="P149" s="41"/>
      <c r="Q149" s="38"/>
      <c r="R149" s="41"/>
      <c r="S149" s="2" t="s">
        <v>102</v>
      </c>
      <c r="T149" s="36" t="s">
        <v>43</v>
      </c>
      <c r="U149" s="13">
        <v>1</v>
      </c>
      <c r="V149" s="39" t="s">
        <v>27</v>
      </c>
      <c r="W149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</row>
    <row r="150" spans="1:52" s="6" customFormat="1" ht="15.75" x14ac:dyDescent="0.2">
      <c r="A150" s="83"/>
      <c r="B150" s="68" t="s">
        <v>210</v>
      </c>
      <c r="C150" s="83"/>
      <c r="D150" s="12"/>
      <c r="E150" s="12"/>
      <c r="F150" s="12"/>
      <c r="G150" s="10"/>
      <c r="H150" s="82"/>
      <c r="I150" s="82"/>
      <c r="J150" s="82"/>
      <c r="K150" s="82"/>
      <c r="L150" s="82"/>
      <c r="M150" s="82"/>
      <c r="N150" s="82"/>
      <c r="O150" s="82"/>
      <c r="P150" s="62"/>
      <c r="Q150" s="85"/>
      <c r="R150" s="9"/>
      <c r="S150" s="15"/>
      <c r="T150" s="10"/>
      <c r="U150" s="13"/>
      <c r="V150" s="39"/>
      <c r="W150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</row>
    <row r="151" spans="1:52" s="6" customFormat="1" ht="25.5" x14ac:dyDescent="0.2">
      <c r="A151" s="83" t="s">
        <v>10</v>
      </c>
      <c r="B151" s="86" t="s">
        <v>211</v>
      </c>
      <c r="C151" s="83" t="s">
        <v>19</v>
      </c>
      <c r="D151" s="85">
        <v>1</v>
      </c>
      <c r="E151" s="85"/>
      <c r="F151" s="85"/>
      <c r="G151" s="85"/>
      <c r="H151" s="85">
        <f>SUM(D151:G151)</f>
        <v>1</v>
      </c>
      <c r="I151" s="85"/>
      <c r="J151" s="85"/>
      <c r="K151" s="85"/>
      <c r="L151" s="46"/>
      <c r="M151" s="46"/>
      <c r="N151" s="85">
        <f>H151-M151</f>
        <v>1</v>
      </c>
      <c r="O151" s="2"/>
      <c r="P151" s="62"/>
      <c r="Q151" s="85"/>
      <c r="R151" s="62"/>
      <c r="S151" s="2"/>
      <c r="T151" s="83"/>
      <c r="U151" s="12"/>
      <c r="V151" s="39" t="s">
        <v>27</v>
      </c>
      <c r="W151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</row>
    <row r="152" spans="1:52" s="6" customFormat="1" ht="25.5" x14ac:dyDescent="0.2">
      <c r="A152" s="10" t="s">
        <v>11</v>
      </c>
      <c r="B152" s="2" t="s">
        <v>212</v>
      </c>
      <c r="C152" s="10" t="s">
        <v>19</v>
      </c>
      <c r="D152" s="40">
        <v>2</v>
      </c>
      <c r="E152" s="12"/>
      <c r="F152" s="12"/>
      <c r="G152" s="10"/>
      <c r="H152" s="12">
        <f>SUM(D152:G152)</f>
        <v>2</v>
      </c>
      <c r="I152" s="12"/>
      <c r="J152" s="12"/>
      <c r="K152" s="12"/>
      <c r="L152" s="12"/>
      <c r="M152" s="12">
        <f>SUM(I152:L152)</f>
        <v>0</v>
      </c>
      <c r="N152" s="40">
        <f>H152-M152</f>
        <v>2</v>
      </c>
      <c r="O152" s="11"/>
      <c r="P152" s="62"/>
      <c r="Q152" s="85"/>
      <c r="R152" s="62"/>
      <c r="S152" s="2"/>
      <c r="T152" s="83"/>
      <c r="U152" s="13"/>
      <c r="V152" s="39" t="s">
        <v>27</v>
      </c>
      <c r="W152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</row>
    <row r="153" spans="1:52" s="6" customFormat="1" x14ac:dyDescent="0.2">
      <c r="A153" s="117" t="s">
        <v>12</v>
      </c>
      <c r="B153" s="115" t="s">
        <v>228</v>
      </c>
      <c r="C153" s="117"/>
      <c r="D153" s="93"/>
      <c r="E153" s="102"/>
      <c r="F153" s="102"/>
      <c r="G153" s="96"/>
      <c r="H153" s="97"/>
      <c r="I153" s="102"/>
      <c r="J153" s="102"/>
      <c r="K153" s="102"/>
      <c r="L153" s="102"/>
      <c r="M153" s="97"/>
      <c r="N153" s="112"/>
      <c r="O153" s="103"/>
      <c r="P153" s="62"/>
      <c r="Q153" s="92"/>
      <c r="R153" s="62"/>
      <c r="S153" s="99" t="s">
        <v>229</v>
      </c>
      <c r="T153" s="9" t="s">
        <v>20</v>
      </c>
      <c r="U153" s="12">
        <f>(3.3*2)+(6*2)</f>
        <v>18.600000000000001</v>
      </c>
      <c r="V153" s="39" t="s">
        <v>27</v>
      </c>
      <c r="W153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</row>
    <row r="154" spans="1:52" s="6" customFormat="1" ht="25.5" x14ac:dyDescent="0.2">
      <c r="A154" s="117"/>
      <c r="B154" s="115"/>
      <c r="C154" s="117"/>
      <c r="D154" s="92"/>
      <c r="E154" s="95"/>
      <c r="F154" s="95"/>
      <c r="G154" s="91"/>
      <c r="H154" s="12"/>
      <c r="I154" s="95"/>
      <c r="J154" s="95"/>
      <c r="K154" s="95"/>
      <c r="L154" s="95"/>
      <c r="M154" s="12"/>
      <c r="N154" s="112"/>
      <c r="O154" s="98"/>
      <c r="P154" s="62"/>
      <c r="Q154" s="92"/>
      <c r="R154" s="62"/>
      <c r="S154" s="99" t="s">
        <v>217</v>
      </c>
      <c r="T154" s="9" t="s">
        <v>19</v>
      </c>
      <c r="U154" s="12">
        <v>4</v>
      </c>
      <c r="V154" s="39" t="s">
        <v>27</v>
      </c>
      <c r="W154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</row>
    <row r="155" spans="1:52" s="6" customFormat="1" ht="25.5" x14ac:dyDescent="0.2">
      <c r="A155" s="117"/>
      <c r="B155" s="115"/>
      <c r="C155" s="117"/>
      <c r="D155" s="92"/>
      <c r="E155" s="95"/>
      <c r="F155" s="95"/>
      <c r="G155" s="91"/>
      <c r="H155" s="12"/>
      <c r="I155" s="95"/>
      <c r="J155" s="95"/>
      <c r="K155" s="95"/>
      <c r="L155" s="95"/>
      <c r="M155" s="12"/>
      <c r="N155" s="112"/>
      <c r="O155" s="98"/>
      <c r="P155" s="62"/>
      <c r="Q155" s="92"/>
      <c r="R155" s="62"/>
      <c r="S155" s="99" t="s">
        <v>218</v>
      </c>
      <c r="T155" s="10" t="s">
        <v>43</v>
      </c>
      <c r="U155" s="12">
        <v>2</v>
      </c>
      <c r="V155" s="39" t="s">
        <v>27</v>
      </c>
      <c r="W15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</row>
    <row r="156" spans="1:52" s="6" customFormat="1" ht="25.5" x14ac:dyDescent="0.2">
      <c r="A156" s="117"/>
      <c r="B156" s="115"/>
      <c r="C156" s="117"/>
      <c r="D156" s="92"/>
      <c r="E156" s="95"/>
      <c r="F156" s="95"/>
      <c r="G156" s="91"/>
      <c r="H156" s="12"/>
      <c r="I156" s="95"/>
      <c r="J156" s="95"/>
      <c r="K156" s="95"/>
      <c r="L156" s="95"/>
      <c r="M156" s="12"/>
      <c r="N156" s="112"/>
      <c r="O156" s="98"/>
      <c r="P156" s="62"/>
      <c r="Q156" s="92"/>
      <c r="R156" s="62"/>
      <c r="S156" s="99" t="s">
        <v>219</v>
      </c>
      <c r="T156" s="10" t="s">
        <v>43</v>
      </c>
      <c r="U156" s="12">
        <v>2</v>
      </c>
      <c r="V156" s="39" t="s">
        <v>27</v>
      </c>
      <c r="W156"/>
      <c r="X156" s="43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</row>
    <row r="157" spans="1:52" s="6" customFormat="1" ht="25.5" x14ac:dyDescent="0.2">
      <c r="A157" s="117"/>
      <c r="B157" s="115"/>
      <c r="C157" s="117"/>
      <c r="D157" s="92"/>
      <c r="E157" s="95"/>
      <c r="F157" s="95"/>
      <c r="G157" s="91"/>
      <c r="H157" s="12"/>
      <c r="I157" s="95"/>
      <c r="J157" s="95"/>
      <c r="K157" s="95"/>
      <c r="L157" s="95"/>
      <c r="M157" s="12"/>
      <c r="N157" s="112"/>
      <c r="O157" s="98"/>
      <c r="P157" s="62"/>
      <c r="Q157" s="92"/>
      <c r="R157" s="62"/>
      <c r="S157" s="99" t="s">
        <v>220</v>
      </c>
      <c r="T157" s="10" t="s">
        <v>43</v>
      </c>
      <c r="U157" s="12">
        <v>1</v>
      </c>
      <c r="V157" s="39" t="s">
        <v>27</v>
      </c>
      <c r="W157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</row>
    <row r="158" spans="1:52" s="6" customFormat="1" ht="25.5" x14ac:dyDescent="0.2">
      <c r="A158" s="117"/>
      <c r="B158" s="115"/>
      <c r="C158" s="117"/>
      <c r="D158" s="92"/>
      <c r="E158" s="95"/>
      <c r="F158" s="95"/>
      <c r="G158" s="91"/>
      <c r="H158" s="12"/>
      <c r="I158" s="95"/>
      <c r="J158" s="95"/>
      <c r="K158" s="95"/>
      <c r="L158" s="95"/>
      <c r="M158" s="12"/>
      <c r="N158" s="112"/>
      <c r="O158" s="98"/>
      <c r="P158" s="62"/>
      <c r="Q158" s="92"/>
      <c r="R158" s="62"/>
      <c r="S158" s="99" t="s">
        <v>221</v>
      </c>
      <c r="T158" s="10" t="s">
        <v>43</v>
      </c>
      <c r="U158" s="12">
        <v>18</v>
      </c>
      <c r="V158" s="39" t="s">
        <v>27</v>
      </c>
      <c r="W158"/>
      <c r="X158" s="43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</row>
    <row r="159" spans="1:52" s="6" customFormat="1" ht="25.5" x14ac:dyDescent="0.2">
      <c r="A159" s="117"/>
      <c r="B159" s="115"/>
      <c r="C159" s="117"/>
      <c r="D159" s="92"/>
      <c r="E159" s="95"/>
      <c r="F159" s="95"/>
      <c r="G159" s="91"/>
      <c r="H159" s="12"/>
      <c r="I159" s="95"/>
      <c r="J159" s="95"/>
      <c r="K159" s="95"/>
      <c r="L159" s="95"/>
      <c r="M159" s="12"/>
      <c r="N159" s="112"/>
      <c r="O159" s="98"/>
      <c r="P159" s="62"/>
      <c r="Q159" s="92"/>
      <c r="R159" s="62"/>
      <c r="S159" s="99" t="s">
        <v>222</v>
      </c>
      <c r="T159" s="10" t="s">
        <v>43</v>
      </c>
      <c r="U159" s="100">
        <v>10</v>
      </c>
      <c r="V159" s="39" t="s">
        <v>27</v>
      </c>
      <c r="W159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</row>
    <row r="160" spans="1:52" s="6" customFormat="1" ht="25.5" x14ac:dyDescent="0.2">
      <c r="A160" s="117"/>
      <c r="B160" s="115"/>
      <c r="C160" s="117"/>
      <c r="D160" s="92"/>
      <c r="E160" s="95"/>
      <c r="F160" s="95"/>
      <c r="G160" s="91"/>
      <c r="H160" s="12"/>
      <c r="I160" s="95"/>
      <c r="J160" s="95"/>
      <c r="K160" s="95"/>
      <c r="L160" s="95"/>
      <c r="M160" s="12"/>
      <c r="N160" s="112"/>
      <c r="O160" s="98"/>
      <c r="P160" s="62"/>
      <c r="Q160" s="92"/>
      <c r="R160" s="62"/>
      <c r="S160" s="99" t="s">
        <v>223</v>
      </c>
      <c r="T160" s="10" t="s">
        <v>43</v>
      </c>
      <c r="U160" s="100">
        <v>2</v>
      </c>
      <c r="V160" s="39" t="s">
        <v>27</v>
      </c>
      <c r="W160"/>
      <c r="X160" s="43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</row>
    <row r="161" spans="1:52" s="6" customFormat="1" x14ac:dyDescent="0.2">
      <c r="A161" s="117"/>
      <c r="B161" s="115"/>
      <c r="C161" s="117"/>
      <c r="D161" s="92"/>
      <c r="E161" s="95"/>
      <c r="F161" s="95"/>
      <c r="G161" s="91"/>
      <c r="H161" s="12"/>
      <c r="I161" s="95"/>
      <c r="J161" s="95"/>
      <c r="K161" s="95"/>
      <c r="L161" s="95"/>
      <c r="M161" s="12"/>
      <c r="N161" s="112"/>
      <c r="O161" s="98"/>
      <c r="P161" s="62"/>
      <c r="Q161" s="92"/>
      <c r="R161" s="62"/>
      <c r="S161" s="99" t="s">
        <v>224</v>
      </c>
      <c r="T161" s="10" t="s">
        <v>20</v>
      </c>
      <c r="U161" s="100">
        <v>2</v>
      </c>
      <c r="V161" s="39" t="s">
        <v>27</v>
      </c>
      <c r="W161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</row>
    <row r="162" spans="1:52" s="6" customFormat="1" x14ac:dyDescent="0.2">
      <c r="A162" s="117"/>
      <c r="B162" s="115"/>
      <c r="C162" s="117"/>
      <c r="D162" s="92"/>
      <c r="E162" s="95"/>
      <c r="F162" s="95"/>
      <c r="G162" s="91"/>
      <c r="H162" s="12"/>
      <c r="I162" s="95"/>
      <c r="J162" s="95"/>
      <c r="K162" s="95"/>
      <c r="L162" s="95"/>
      <c r="M162" s="12"/>
      <c r="N162" s="112"/>
      <c r="O162" s="98"/>
      <c r="P162" s="62"/>
      <c r="Q162" s="92"/>
      <c r="R162" s="62"/>
      <c r="S162" s="99"/>
      <c r="T162" s="10"/>
      <c r="U162" s="100"/>
      <c r="V162" s="39"/>
      <c r="W162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</row>
    <row r="163" spans="1:52" s="6" customFormat="1" x14ac:dyDescent="0.2">
      <c r="A163" s="107"/>
      <c r="B163" s="116"/>
      <c r="C163" s="107"/>
      <c r="D163" s="92"/>
      <c r="E163" s="95"/>
      <c r="F163" s="95"/>
      <c r="G163" s="91"/>
      <c r="H163" s="12"/>
      <c r="I163" s="95"/>
      <c r="J163" s="95"/>
      <c r="K163" s="95"/>
      <c r="L163" s="95"/>
      <c r="M163" s="12"/>
      <c r="N163" s="113"/>
      <c r="O163" s="98"/>
      <c r="P163" s="62"/>
      <c r="Q163" s="92"/>
      <c r="R163" s="62"/>
      <c r="S163" s="99"/>
      <c r="T163" s="10"/>
      <c r="U163" s="100"/>
      <c r="V163" s="39"/>
      <c r="W163"/>
      <c r="X163" s="43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</row>
    <row r="164" spans="1:52" s="6" customFormat="1" ht="25.5" x14ac:dyDescent="0.2">
      <c r="A164" s="83" t="s">
        <v>13</v>
      </c>
      <c r="B164" s="99" t="s">
        <v>214</v>
      </c>
      <c r="C164" s="83" t="s">
        <v>19</v>
      </c>
      <c r="D164" s="85">
        <v>1</v>
      </c>
      <c r="E164" s="82"/>
      <c r="F164" s="82"/>
      <c r="G164" s="83"/>
      <c r="H164" s="12">
        <f>SUM(D164:G164)</f>
        <v>1</v>
      </c>
      <c r="I164" s="12"/>
      <c r="J164" s="12"/>
      <c r="K164" s="12"/>
      <c r="L164" s="82"/>
      <c r="M164" s="12">
        <f>SUM(I164:L164)</f>
        <v>0</v>
      </c>
      <c r="N164" s="40">
        <f>H164-M164</f>
        <v>1</v>
      </c>
      <c r="O164" s="84"/>
      <c r="P164" s="62"/>
      <c r="Q164" s="85"/>
      <c r="R164" s="62"/>
      <c r="S164" s="2" t="s">
        <v>225</v>
      </c>
      <c r="T164" s="83" t="s">
        <v>43</v>
      </c>
      <c r="U164" s="13">
        <v>2</v>
      </c>
      <c r="V164" s="39" t="s">
        <v>27</v>
      </c>
      <c r="W164"/>
      <c r="X164" s="43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</row>
    <row r="165" spans="1:52" s="6" customFormat="1" x14ac:dyDescent="0.2">
      <c r="A165" s="83" t="s">
        <v>14</v>
      </c>
      <c r="B165" s="101" t="s">
        <v>213</v>
      </c>
      <c r="C165" s="83" t="s">
        <v>19</v>
      </c>
      <c r="D165" s="85">
        <v>7</v>
      </c>
      <c r="E165" s="82"/>
      <c r="F165" s="82"/>
      <c r="G165" s="83"/>
      <c r="H165" s="12">
        <f>SUM(D165:G165)</f>
        <v>7</v>
      </c>
      <c r="I165" s="12"/>
      <c r="J165" s="12"/>
      <c r="K165" s="12"/>
      <c r="L165" s="82"/>
      <c r="M165" s="12">
        <f>SUM(I165:L165)</f>
        <v>0</v>
      </c>
      <c r="N165" s="40">
        <v>2</v>
      </c>
      <c r="O165" s="84"/>
      <c r="P165" s="62"/>
      <c r="Q165" s="85"/>
      <c r="R165" s="62"/>
      <c r="S165" s="2" t="s">
        <v>227</v>
      </c>
      <c r="T165" s="83" t="s">
        <v>43</v>
      </c>
      <c r="U165" s="13">
        <f>N165</f>
        <v>2</v>
      </c>
      <c r="V165" s="39" t="s">
        <v>27</v>
      </c>
      <c r="W16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</row>
    <row r="166" spans="1:52" s="6" customFormat="1" ht="25.5" x14ac:dyDescent="0.2">
      <c r="A166" s="10" t="s">
        <v>15</v>
      </c>
      <c r="B166" s="99" t="s">
        <v>215</v>
      </c>
      <c r="C166" s="10" t="s">
        <v>19</v>
      </c>
      <c r="D166" s="40">
        <v>1</v>
      </c>
      <c r="E166" s="12"/>
      <c r="F166" s="12"/>
      <c r="G166" s="10"/>
      <c r="H166" s="12">
        <f>SUM(D166:G166)</f>
        <v>1</v>
      </c>
      <c r="I166" s="12"/>
      <c r="J166" s="12"/>
      <c r="K166" s="12"/>
      <c r="L166" s="12"/>
      <c r="M166" s="12">
        <f>SUM(I166:L166)</f>
        <v>0</v>
      </c>
      <c r="N166" s="40">
        <v>2</v>
      </c>
      <c r="O166" s="11"/>
      <c r="P166" s="9"/>
      <c r="Q166" s="40"/>
      <c r="R166" s="9"/>
      <c r="S166" s="2" t="s">
        <v>226</v>
      </c>
      <c r="T166" s="10" t="s">
        <v>43</v>
      </c>
      <c r="U166" s="13">
        <v>2</v>
      </c>
      <c r="V166" s="39" t="s">
        <v>27</v>
      </c>
      <c r="W166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</row>
    <row r="167" spans="1:52" s="6" customFormat="1" ht="15.75" x14ac:dyDescent="0.2">
      <c r="A167" s="47"/>
      <c r="B167" s="68" t="s">
        <v>216</v>
      </c>
      <c r="C167" s="47"/>
      <c r="D167" s="48"/>
      <c r="E167" s="48"/>
      <c r="F167" s="48"/>
      <c r="G167" s="49"/>
      <c r="H167" s="50"/>
      <c r="I167" s="50"/>
      <c r="J167" s="50"/>
      <c r="K167" s="50"/>
      <c r="L167" s="50"/>
      <c r="M167" s="50"/>
      <c r="N167" s="50"/>
      <c r="O167" s="50"/>
      <c r="P167" s="51"/>
      <c r="Q167" s="52"/>
      <c r="R167" s="53"/>
      <c r="S167" s="54"/>
      <c r="T167" s="54"/>
      <c r="U167" s="55"/>
      <c r="V167" s="49"/>
      <c r="W167"/>
      <c r="X167" s="43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</row>
    <row r="168" spans="1:52" s="6" customFormat="1" ht="25.5" x14ac:dyDescent="0.2">
      <c r="A168" s="36" t="s">
        <v>10</v>
      </c>
      <c r="B168" s="37" t="s">
        <v>58</v>
      </c>
      <c r="C168" s="36" t="s">
        <v>59</v>
      </c>
      <c r="D168" s="12">
        <v>20</v>
      </c>
      <c r="E168" s="12"/>
      <c r="F168" s="12"/>
      <c r="G168" s="10"/>
      <c r="H168" s="35">
        <f>SUM(D168:G168)</f>
        <v>20</v>
      </c>
      <c r="I168" s="12"/>
      <c r="J168" s="12"/>
      <c r="K168" s="12"/>
      <c r="L168" s="35"/>
      <c r="M168" s="12"/>
      <c r="N168" s="38">
        <f>H168-M168</f>
        <v>20</v>
      </c>
      <c r="O168" s="11"/>
      <c r="P168" s="9"/>
      <c r="Q168" s="40"/>
      <c r="R168" s="9"/>
      <c r="S168" s="15" t="s">
        <v>37</v>
      </c>
      <c r="T168" s="36" t="s">
        <v>60</v>
      </c>
      <c r="U168" s="13">
        <v>5</v>
      </c>
      <c r="V168" s="39" t="s">
        <v>27</v>
      </c>
      <c r="W168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</row>
    <row r="169" spans="1:52" s="6" customFormat="1" ht="25.5" x14ac:dyDescent="0.2">
      <c r="A169" s="36" t="s">
        <v>11</v>
      </c>
      <c r="B169" s="37" t="s">
        <v>138</v>
      </c>
      <c r="C169" s="36" t="s">
        <v>139</v>
      </c>
      <c r="D169" s="12">
        <v>10</v>
      </c>
      <c r="E169" s="12"/>
      <c r="F169" s="12"/>
      <c r="G169" s="10"/>
      <c r="H169" s="35">
        <f>SUM(D169:G169)</f>
        <v>10</v>
      </c>
      <c r="I169" s="12"/>
      <c r="J169" s="12"/>
      <c r="K169" s="12"/>
      <c r="L169" s="35"/>
      <c r="M169" s="12"/>
      <c r="N169" s="38">
        <f>H169-M169</f>
        <v>10</v>
      </c>
      <c r="O169" s="37"/>
      <c r="P169" s="41"/>
      <c r="Q169" s="38"/>
      <c r="R169" s="9"/>
      <c r="S169" s="15"/>
      <c r="T169" s="36"/>
      <c r="U169" s="13"/>
      <c r="V169" s="39" t="s">
        <v>27</v>
      </c>
      <c r="W169"/>
      <c r="X169" s="43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</row>
    <row r="170" spans="1:52" s="6" customFormat="1" ht="15.75" x14ac:dyDescent="0.2">
      <c r="A170" s="47"/>
      <c r="B170" s="68" t="s">
        <v>165</v>
      </c>
      <c r="C170" s="47"/>
      <c r="D170" s="48"/>
      <c r="E170" s="48"/>
      <c r="F170" s="48"/>
      <c r="G170" s="49"/>
      <c r="H170" s="50"/>
      <c r="I170" s="50"/>
      <c r="J170" s="50"/>
      <c r="K170" s="50"/>
      <c r="L170" s="50"/>
      <c r="M170" s="50"/>
      <c r="N170" s="50"/>
      <c r="O170" s="50"/>
      <c r="P170" s="51"/>
      <c r="Q170" s="52"/>
      <c r="R170" s="53"/>
      <c r="S170" s="54"/>
      <c r="T170" s="54"/>
      <c r="U170" s="55"/>
      <c r="V170" s="49"/>
      <c r="W170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</row>
    <row r="171" spans="1:52" s="6" customFormat="1" ht="25.5" x14ac:dyDescent="0.2">
      <c r="A171" s="91" t="s">
        <v>10</v>
      </c>
      <c r="B171" s="99" t="s">
        <v>234</v>
      </c>
      <c r="C171" s="9" t="s">
        <v>230</v>
      </c>
      <c r="D171" s="10" t="s">
        <v>231</v>
      </c>
      <c r="E171" s="12"/>
      <c r="F171" s="12"/>
      <c r="G171" s="10"/>
      <c r="H171" s="95"/>
      <c r="I171" s="95"/>
      <c r="J171" s="95"/>
      <c r="K171" s="95"/>
      <c r="L171" s="95"/>
      <c r="M171" s="95"/>
      <c r="N171" s="95">
        <v>50</v>
      </c>
      <c r="O171" s="95"/>
      <c r="P171" s="62"/>
      <c r="Q171" s="94"/>
      <c r="R171" s="9"/>
      <c r="S171" s="99" t="s">
        <v>236</v>
      </c>
      <c r="T171" s="9" t="s">
        <v>238</v>
      </c>
      <c r="U171" s="10" t="s">
        <v>239</v>
      </c>
      <c r="V171" s="9" t="s">
        <v>27</v>
      </c>
      <c r="W171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</row>
    <row r="172" spans="1:52" s="6" customFormat="1" ht="25.5" x14ac:dyDescent="0.2">
      <c r="A172" s="91" t="s">
        <v>11</v>
      </c>
      <c r="B172" s="99" t="s">
        <v>235</v>
      </c>
      <c r="C172" s="9" t="s">
        <v>230</v>
      </c>
      <c r="D172" s="10" t="s">
        <v>232</v>
      </c>
      <c r="E172" s="12"/>
      <c r="F172" s="12"/>
      <c r="G172" s="10"/>
      <c r="H172" s="95"/>
      <c r="I172" s="95"/>
      <c r="J172" s="95"/>
      <c r="K172" s="95"/>
      <c r="L172" s="95"/>
      <c r="M172" s="95"/>
      <c r="N172" s="95">
        <v>50</v>
      </c>
      <c r="O172" s="95"/>
      <c r="P172" s="62"/>
      <c r="Q172" s="94"/>
      <c r="R172" s="9"/>
      <c r="S172" s="99" t="s">
        <v>237</v>
      </c>
      <c r="T172" s="9" t="s">
        <v>233</v>
      </c>
      <c r="U172" s="10" t="s">
        <v>240</v>
      </c>
      <c r="V172" s="9" t="s">
        <v>27</v>
      </c>
      <c r="W172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</row>
    <row r="173" spans="1:52" s="6" customFormat="1" x14ac:dyDescent="0.2">
      <c r="A173" s="36" t="s">
        <v>12</v>
      </c>
      <c r="B173" s="37" t="s">
        <v>61</v>
      </c>
      <c r="C173" s="36" t="s">
        <v>26</v>
      </c>
      <c r="D173" s="12">
        <v>5</v>
      </c>
      <c r="E173" s="12"/>
      <c r="F173" s="12"/>
      <c r="G173" s="10"/>
      <c r="H173" s="35">
        <f>SUM(D173:G173)</f>
        <v>5</v>
      </c>
      <c r="I173" s="12"/>
      <c r="J173" s="12"/>
      <c r="K173" s="12"/>
      <c r="L173" s="35"/>
      <c r="M173" s="12"/>
      <c r="N173" s="38">
        <v>2.5</v>
      </c>
      <c r="O173" s="11"/>
      <c r="P173" s="9"/>
      <c r="Q173" s="40"/>
      <c r="R173" s="9"/>
      <c r="S173" s="15"/>
      <c r="T173" s="36"/>
      <c r="U173" s="13"/>
      <c r="V173" s="39" t="s">
        <v>27</v>
      </c>
      <c r="W173"/>
      <c r="X173" s="43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</row>
    <row r="174" spans="1:52" s="6" customFormat="1" x14ac:dyDescent="0.2">
      <c r="A174" s="36" t="s">
        <v>13</v>
      </c>
      <c r="B174" s="37" t="s">
        <v>62</v>
      </c>
      <c r="C174" s="36" t="s">
        <v>26</v>
      </c>
      <c r="D174" s="12">
        <v>15</v>
      </c>
      <c r="E174" s="12"/>
      <c r="F174" s="12"/>
      <c r="G174" s="10"/>
      <c r="H174" s="35">
        <f>SUM(D174:G174)</f>
        <v>15</v>
      </c>
      <c r="I174" s="12"/>
      <c r="J174" s="12"/>
      <c r="K174" s="12"/>
      <c r="L174" s="35"/>
      <c r="M174" s="12"/>
      <c r="N174" s="38">
        <v>2.5</v>
      </c>
      <c r="O174" s="37"/>
      <c r="P174" s="41"/>
      <c r="Q174" s="38"/>
      <c r="R174" s="9"/>
      <c r="S174" s="15"/>
      <c r="T174" s="36"/>
      <c r="U174" s="13"/>
      <c r="V174" s="39" t="s">
        <v>27</v>
      </c>
      <c r="W174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</row>
    <row r="175" spans="1:52" ht="15.75" customHeight="1" x14ac:dyDescent="0.2">
      <c r="A175" s="36" t="s">
        <v>14</v>
      </c>
      <c r="B175" s="37" t="s">
        <v>63</v>
      </c>
      <c r="C175" s="36" t="s">
        <v>26</v>
      </c>
      <c r="D175" s="12">
        <v>15</v>
      </c>
      <c r="E175" s="12"/>
      <c r="F175" s="12"/>
      <c r="G175" s="10"/>
      <c r="H175" s="35">
        <f>SUM(D175:G175)</f>
        <v>15</v>
      </c>
      <c r="I175" s="12"/>
      <c r="J175" s="12"/>
      <c r="K175" s="12"/>
      <c r="L175" s="35"/>
      <c r="M175" s="12"/>
      <c r="N175" s="38">
        <v>2.5</v>
      </c>
      <c r="O175" s="37"/>
      <c r="P175" s="41"/>
      <c r="Q175" s="38"/>
      <c r="R175" s="9"/>
      <c r="S175" s="15"/>
      <c r="T175" s="36"/>
      <c r="U175" s="10"/>
      <c r="V175" s="39" t="s">
        <v>27</v>
      </c>
      <c r="X175" s="43"/>
    </row>
    <row r="176" spans="1:52" ht="12.75" customHeight="1" x14ac:dyDescent="0.2">
      <c r="A176" s="10" t="s">
        <v>15</v>
      </c>
      <c r="B176" s="11" t="s">
        <v>64</v>
      </c>
      <c r="C176" s="10" t="s">
        <v>39</v>
      </c>
      <c r="D176" s="12">
        <v>50</v>
      </c>
      <c r="E176" s="12"/>
      <c r="F176" s="12"/>
      <c r="G176" s="10"/>
      <c r="H176" s="12">
        <f>SUM(D176:G176)</f>
        <v>50</v>
      </c>
      <c r="I176" s="12"/>
      <c r="J176" s="12"/>
      <c r="K176" s="12"/>
      <c r="L176" s="12"/>
      <c r="M176" s="12"/>
      <c r="N176" s="40">
        <f>H176-M176</f>
        <v>50</v>
      </c>
      <c r="O176" s="11"/>
      <c r="P176" s="9"/>
      <c r="Q176" s="40"/>
      <c r="R176" s="9"/>
      <c r="S176" s="15"/>
      <c r="T176" s="10"/>
      <c r="U176" s="10"/>
      <c r="V176" s="39" t="s">
        <v>27</v>
      </c>
    </row>
    <row r="177" spans="1:22" ht="18.75" customHeight="1" x14ac:dyDescent="0.25">
      <c r="A177" s="67" t="s">
        <v>160</v>
      </c>
      <c r="B177" s="67"/>
      <c r="C177" s="66"/>
      <c r="D177" s="66"/>
      <c r="E177" s="66"/>
      <c r="F177" s="66"/>
      <c r="G177" s="66"/>
      <c r="H177" s="66"/>
      <c r="I177" s="66"/>
      <c r="J177" s="66"/>
      <c r="K177" s="66"/>
      <c r="L177" s="66"/>
      <c r="M177" s="66"/>
      <c r="N177" s="66"/>
      <c r="O177" s="66"/>
      <c r="P177" s="64"/>
      <c r="Q177" s="64"/>
      <c r="R177" s="64"/>
      <c r="S177" s="64"/>
      <c r="T177" s="64"/>
      <c r="U177" s="64"/>
      <c r="V177" s="64"/>
    </row>
    <row r="178" spans="1:22" ht="18" customHeight="1" x14ac:dyDescent="0.25">
      <c r="A178" s="67" t="s">
        <v>161</v>
      </c>
      <c r="B178" s="67"/>
      <c r="C178" s="66"/>
      <c r="D178" s="66"/>
      <c r="E178" s="66"/>
      <c r="F178" s="66"/>
      <c r="G178" s="66"/>
      <c r="H178" s="66"/>
      <c r="I178" s="66"/>
      <c r="J178" s="66"/>
      <c r="K178" s="66"/>
      <c r="L178" s="66"/>
      <c r="M178" s="66"/>
      <c r="N178" s="66"/>
      <c r="O178" s="66"/>
      <c r="P178" s="64"/>
      <c r="Q178" s="64"/>
      <c r="R178" s="64"/>
      <c r="S178" s="64"/>
      <c r="T178" s="64"/>
      <c r="U178" s="64"/>
      <c r="V178" s="64"/>
    </row>
    <row r="179" spans="1:22" ht="18" customHeight="1" x14ac:dyDescent="0.25">
      <c r="A179" s="67"/>
      <c r="B179" s="67"/>
      <c r="C179" s="66"/>
      <c r="D179" s="66"/>
      <c r="E179" s="66"/>
      <c r="F179" s="66"/>
      <c r="G179" s="66"/>
      <c r="H179" s="66"/>
      <c r="I179" s="66"/>
      <c r="J179" s="66"/>
      <c r="K179" s="66"/>
      <c r="L179" s="66"/>
      <c r="M179" s="66"/>
      <c r="N179" s="66"/>
      <c r="O179" s="66"/>
      <c r="P179" s="64"/>
      <c r="Q179" s="64"/>
      <c r="R179" s="64"/>
      <c r="S179" s="64"/>
      <c r="T179" s="64"/>
      <c r="U179" s="64"/>
      <c r="V179" s="64"/>
    </row>
    <row r="180" spans="1:22" ht="12.75" customHeight="1" x14ac:dyDescent="0.25">
      <c r="A180" s="110" t="s">
        <v>163</v>
      </c>
      <c r="B180" s="110"/>
      <c r="C180" s="110"/>
      <c r="D180" s="110"/>
      <c r="E180" s="110"/>
      <c r="F180" s="110"/>
      <c r="G180" s="110"/>
      <c r="H180" s="110"/>
      <c r="I180" s="110"/>
      <c r="J180" s="110"/>
      <c r="K180" s="110"/>
      <c r="L180" s="110"/>
      <c r="M180" s="110"/>
      <c r="N180" s="110"/>
      <c r="O180" s="110"/>
      <c r="P180" s="110"/>
      <c r="Q180" s="110"/>
      <c r="R180" s="110"/>
      <c r="S180" s="110"/>
      <c r="T180" s="110"/>
      <c r="U180" s="110"/>
      <c r="V180" s="110"/>
    </row>
    <row r="181" spans="1:22" ht="15.75" x14ac:dyDescent="0.25">
      <c r="A181" s="65"/>
      <c r="B181" s="65"/>
      <c r="C181" s="65"/>
      <c r="D181" s="65"/>
      <c r="E181" s="65"/>
      <c r="F181" s="65"/>
      <c r="G181" s="65"/>
      <c r="H181" s="65"/>
      <c r="I181" s="65"/>
      <c r="J181" s="65"/>
      <c r="K181" s="65"/>
      <c r="L181" s="65"/>
      <c r="M181" s="65"/>
      <c r="N181" s="65"/>
      <c r="O181" s="65"/>
      <c r="P181" s="65"/>
      <c r="Q181" s="65"/>
      <c r="R181" s="65"/>
      <c r="S181" s="65"/>
      <c r="T181" s="65"/>
      <c r="U181" s="65"/>
      <c r="V181" s="65"/>
    </row>
    <row r="182" spans="1:22" ht="15.75" x14ac:dyDescent="0.25">
      <c r="A182" s="110" t="s">
        <v>162</v>
      </c>
      <c r="B182" s="110"/>
      <c r="C182" s="110"/>
      <c r="D182" s="110"/>
      <c r="E182" s="110"/>
      <c r="F182" s="110"/>
      <c r="G182" s="110"/>
      <c r="H182" s="110"/>
      <c r="I182" s="110"/>
      <c r="J182" s="110"/>
      <c r="K182" s="110"/>
      <c r="L182" s="110"/>
      <c r="M182" s="110"/>
      <c r="N182" s="110"/>
      <c r="O182" s="110"/>
      <c r="P182" s="110"/>
      <c r="Q182" s="110"/>
      <c r="R182" s="110"/>
      <c r="S182" s="110"/>
      <c r="T182" s="110"/>
      <c r="U182" s="110"/>
      <c r="V182" s="110"/>
    </row>
    <row r="183" spans="1:22" x14ac:dyDescent="0.2">
      <c r="A183" s="8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</row>
    <row r="184" spans="1:22" x14ac:dyDescent="0.2">
      <c r="S184" s="34"/>
    </row>
    <row r="185" spans="1:22" x14ac:dyDescent="0.2">
      <c r="N185" s="1"/>
      <c r="S185" s="34"/>
    </row>
  </sheetData>
  <mergeCells count="174">
    <mergeCell ref="A134:A135"/>
    <mergeCell ref="B134:B135"/>
    <mergeCell ref="C134:C135"/>
    <mergeCell ref="D134:D135"/>
    <mergeCell ref="E134:E135"/>
    <mergeCell ref="F134:F135"/>
    <mergeCell ref="O34:O40"/>
    <mergeCell ref="P34:P40"/>
    <mergeCell ref="C34:C40"/>
    <mergeCell ref="D34:D40"/>
    <mergeCell ref="E34:E40"/>
    <mergeCell ref="F34:F40"/>
    <mergeCell ref="F68:F69"/>
    <mergeCell ref="G68:G69"/>
    <mergeCell ref="H68:H69"/>
    <mergeCell ref="I68:I69"/>
    <mergeCell ref="P134:P135"/>
    <mergeCell ref="A68:A69"/>
    <mergeCell ref="B68:B69"/>
    <mergeCell ref="C68:C69"/>
    <mergeCell ref="D68:D69"/>
    <mergeCell ref="E68:E69"/>
    <mergeCell ref="J123:J124"/>
    <mergeCell ref="K123:K124"/>
    <mergeCell ref="Q34:Q40"/>
    <mergeCell ref="K75:K76"/>
    <mergeCell ref="L75:L76"/>
    <mergeCell ref="M75:M76"/>
    <mergeCell ref="N75:N76"/>
    <mergeCell ref="L34:L40"/>
    <mergeCell ref="M34:M40"/>
    <mergeCell ref="N34:N40"/>
    <mergeCell ref="J104:J105"/>
    <mergeCell ref="K104:K105"/>
    <mergeCell ref="L104:L105"/>
    <mergeCell ref="M104:M105"/>
    <mergeCell ref="N104:N105"/>
    <mergeCell ref="O104:O105"/>
    <mergeCell ref="P104:P105"/>
    <mergeCell ref="Q104:Q105"/>
    <mergeCell ref="J68:J69"/>
    <mergeCell ref="K68:K69"/>
    <mergeCell ref="L68:L69"/>
    <mergeCell ref="M68:M69"/>
    <mergeCell ref="N68:N69"/>
    <mergeCell ref="A7:V7"/>
    <mergeCell ref="A9:V9"/>
    <mergeCell ref="A8:V8"/>
    <mergeCell ref="A10:A11"/>
    <mergeCell ref="B10:B11"/>
    <mergeCell ref="C10:N10"/>
    <mergeCell ref="O10:R10"/>
    <mergeCell ref="S10:V10"/>
    <mergeCell ref="R34:R40"/>
    <mergeCell ref="M32:M33"/>
    <mergeCell ref="N32:N33"/>
    <mergeCell ref="A32:A33"/>
    <mergeCell ref="B32:B33"/>
    <mergeCell ref="C32:C33"/>
    <mergeCell ref="D32:D33"/>
    <mergeCell ref="E32:E33"/>
    <mergeCell ref="I34:I40"/>
    <mergeCell ref="J34:J40"/>
    <mergeCell ref="K34:K40"/>
    <mergeCell ref="J32:J33"/>
    <mergeCell ref="K32:K33"/>
    <mergeCell ref="L32:L33"/>
    <mergeCell ref="A34:A40"/>
    <mergeCell ref="B34:B40"/>
    <mergeCell ref="C13:C14"/>
    <mergeCell ref="D13:D14"/>
    <mergeCell ref="E13:E14"/>
    <mergeCell ref="F13:F14"/>
    <mergeCell ref="G13:G14"/>
    <mergeCell ref="H13:H14"/>
    <mergeCell ref="I13:I14"/>
    <mergeCell ref="J13:J14"/>
    <mergeCell ref="A75:A76"/>
    <mergeCell ref="B75:B76"/>
    <mergeCell ref="C75:C76"/>
    <mergeCell ref="D75:D76"/>
    <mergeCell ref="E75:E76"/>
    <mergeCell ref="F75:F76"/>
    <mergeCell ref="G75:G76"/>
    <mergeCell ref="H75:H76"/>
    <mergeCell ref="I75:I76"/>
    <mergeCell ref="J75:J76"/>
    <mergeCell ref="F32:F33"/>
    <mergeCell ref="G32:G33"/>
    <mergeCell ref="H32:H33"/>
    <mergeCell ref="I32:I33"/>
    <mergeCell ref="G34:G40"/>
    <mergeCell ref="H34:H40"/>
    <mergeCell ref="O15:O16"/>
    <mergeCell ref="P15:P16"/>
    <mergeCell ref="Q15:Q16"/>
    <mergeCell ref="R15:R16"/>
    <mergeCell ref="A13:A14"/>
    <mergeCell ref="A15:A16"/>
    <mergeCell ref="K13:K14"/>
    <mergeCell ref="L13:L14"/>
    <mergeCell ref="M13:M14"/>
    <mergeCell ref="N13:N14"/>
    <mergeCell ref="B15:B16"/>
    <mergeCell ref="C15:C16"/>
    <mergeCell ref="D15:D16"/>
    <mergeCell ref="E15:E16"/>
    <mergeCell ref="F15:F16"/>
    <mergeCell ref="G15:G16"/>
    <mergeCell ref="H15:H16"/>
    <mergeCell ref="I15:I16"/>
    <mergeCell ref="J15:J16"/>
    <mergeCell ref="K15:K16"/>
    <mergeCell ref="L15:L16"/>
    <mergeCell ref="M15:M16"/>
    <mergeCell ref="N15:N16"/>
    <mergeCell ref="B13:B14"/>
    <mergeCell ref="R104:R105"/>
    <mergeCell ref="A104:A105"/>
    <mergeCell ref="B104:B105"/>
    <mergeCell ref="C104:C105"/>
    <mergeCell ref="D104:D105"/>
    <mergeCell ref="E104:E105"/>
    <mergeCell ref="F104:F105"/>
    <mergeCell ref="G104:G105"/>
    <mergeCell ref="H104:H105"/>
    <mergeCell ref="I104:I105"/>
    <mergeCell ref="Q134:Q135"/>
    <mergeCell ref="R134:R135"/>
    <mergeCell ref="G134:G135"/>
    <mergeCell ref="H134:H135"/>
    <mergeCell ref="I134:I135"/>
    <mergeCell ref="J134:J135"/>
    <mergeCell ref="K134:K135"/>
    <mergeCell ref="L134:L135"/>
    <mergeCell ref="M134:M135"/>
    <mergeCell ref="N134:N135"/>
    <mergeCell ref="O134:O135"/>
    <mergeCell ref="A182:V182"/>
    <mergeCell ref="A180:V180"/>
    <mergeCell ref="P139:P144"/>
    <mergeCell ref="Q139:Q144"/>
    <mergeCell ref="R139:R144"/>
    <mergeCell ref="B139:B144"/>
    <mergeCell ref="C139:C144"/>
    <mergeCell ref="D139:D144"/>
    <mergeCell ref="E139:E144"/>
    <mergeCell ref="F139:F144"/>
    <mergeCell ref="G139:G144"/>
    <mergeCell ref="H139:H144"/>
    <mergeCell ref="I139:I144"/>
    <mergeCell ref="J139:J144"/>
    <mergeCell ref="A139:A144"/>
    <mergeCell ref="K139:K144"/>
    <mergeCell ref="L139:L144"/>
    <mergeCell ref="M139:M144"/>
    <mergeCell ref="N139:N144"/>
    <mergeCell ref="O139:O144"/>
    <mergeCell ref="B153:B163"/>
    <mergeCell ref="A153:A163"/>
    <mergeCell ref="C153:C163"/>
    <mergeCell ref="N153:N163"/>
    <mergeCell ref="L123:L124"/>
    <mergeCell ref="M123:M124"/>
    <mergeCell ref="N123:N124"/>
    <mergeCell ref="A123:A124"/>
    <mergeCell ref="B123:B124"/>
    <mergeCell ref="C123:C124"/>
    <mergeCell ref="D123:D124"/>
    <mergeCell ref="E123:E124"/>
    <mergeCell ref="F123:F124"/>
    <mergeCell ref="G123:G124"/>
    <mergeCell ref="H123:H124"/>
    <mergeCell ref="I123:I124"/>
  </mergeCells>
  <printOptions horizontalCentered="1"/>
  <pageMargins left="0.23622047244094491" right="0.23622047244094491" top="0.26" bottom="0.38" header="0.17" footer="0.31496062992125984"/>
  <pageSetup paperSize="256" scale="77" fitToHeight="6" orientation="landscape" r:id="rId1"/>
  <headerFooter alignWithMargins="0"/>
  <rowBreaks count="4" manualBreakCount="4">
    <brk id="84" max="21" man="1"/>
    <brk id="109" max="16383" man="1"/>
    <brk id="133" max="16383" man="1"/>
    <brk id="16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'1'!Заголовки_для_печати</vt:lpstr>
    </vt:vector>
  </TitlesOfParts>
  <Company>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ischenko</dc:creator>
  <cp:lastModifiedBy>Пользователь Windows</cp:lastModifiedBy>
  <cp:lastPrinted>2022-11-28T00:46:10Z</cp:lastPrinted>
  <dcterms:created xsi:type="dcterms:W3CDTF">2002-06-27T06:35:29Z</dcterms:created>
  <dcterms:modified xsi:type="dcterms:W3CDTF">2022-11-28T03:09:27Z</dcterms:modified>
</cp:coreProperties>
</file>